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I:\SALAIRE\DOCS MEMENTOS et COMM\COUTS charges Patronales_0253\2026\"/>
    </mc:Choice>
  </mc:AlternateContent>
  <xr:revisionPtr revIDLastSave="0" documentId="13_ncr:1_{E1743F52-A374-4E13-8FA3-F0BC79DD275B}" xr6:coauthVersionLast="47" xr6:coauthVersionMax="47" xr10:uidLastSave="{00000000-0000-0000-0000-000000000000}"/>
  <bookViews>
    <workbookView xWindow="750" yWindow="4530" windowWidth="19170" windowHeight="14895" xr2:uid="{00000000-000D-0000-FFFF-FFFF00000000}"/>
  </bookViews>
  <sheets>
    <sheet name="2026 (x 13 mois)  " sheetId="6" r:id="rId1"/>
    <sheet name="2026 (x 12 mois)" sheetId="8" r:id="rId2"/>
  </sheets>
  <definedNames>
    <definedName name="TAUX">#REF!</definedName>
    <definedName name="_xlnm.Print_Area" localSheetId="1">'2026 (x 12 mois)'!$A$1:$D$38</definedName>
    <definedName name="_xlnm.Print_Area" localSheetId="0">'2026 (x 13 mois)  '!$A$1:$E$38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8" l="1"/>
  <c r="B32" i="8" l="1"/>
  <c r="B33" i="8" s="1"/>
  <c r="B11" i="6"/>
  <c r="B32" i="6" s="1"/>
  <c r="C23" i="8"/>
  <c r="C24" i="8"/>
  <c r="C24" i="6"/>
  <c r="C23" i="6"/>
  <c r="C18" i="8"/>
  <c r="C19" i="8"/>
  <c r="C20" i="8"/>
  <c r="B15" i="8"/>
  <c r="C22" i="8"/>
  <c r="C25" i="8"/>
  <c r="C18" i="6"/>
  <c r="C19" i="6"/>
  <c r="C20" i="6"/>
  <c r="B15" i="6"/>
  <c r="C22" i="6"/>
  <c r="C25" i="6"/>
  <c r="B34" i="8" l="1"/>
  <c r="B35" i="8" s="1"/>
  <c r="B36" i="8" s="1"/>
  <c r="B37" i="8" s="1"/>
  <c r="B38" i="8" s="1"/>
  <c r="C26" i="8"/>
  <c r="C26" i="6"/>
  <c r="C27" i="8"/>
  <c r="B33" i="6"/>
  <c r="B42" i="8" l="1"/>
  <c r="B41" i="8" s="1"/>
  <c r="C27" i="6"/>
  <c r="B34" i="6"/>
  <c r="B35" i="6" l="1"/>
  <c r="B36" i="6" s="1"/>
  <c r="B37" i="6" s="1"/>
  <c r="B38" i="6" l="1"/>
  <c r="B42" i="6" s="1"/>
  <c r="B41" i="6" s="1"/>
</calcChain>
</file>

<file path=xl/sharedStrings.xml><?xml version="1.0" encoding="utf-8"?>
<sst xmlns="http://schemas.openxmlformats.org/spreadsheetml/2006/main" count="74" uniqueCount="42">
  <si>
    <t>TAUX</t>
  </si>
  <si>
    <t>Coût Chômage</t>
  </si>
  <si>
    <t>Bureau des salaires</t>
  </si>
  <si>
    <t xml:space="preserve"> = Donnée à introduire manuellement</t>
  </si>
  <si>
    <t>Assurance accident professionnels</t>
  </si>
  <si>
    <t>Accidents (part salaire excedant 12'350.-)</t>
  </si>
  <si>
    <t>Plafond pour calcul cotisations chômage et LAA</t>
  </si>
  <si>
    <t>MONTANT</t>
  </si>
  <si>
    <t>Part du salaire excédant le plafond</t>
  </si>
  <si>
    <r>
      <t xml:space="preserve">Charges patronales mensuelles
</t>
    </r>
    <r>
      <rPr>
        <sz val="12"/>
        <rFont val="Calibri"/>
        <family val="2"/>
        <scheme val="minor"/>
      </rPr>
      <t>(x 13 mois)</t>
    </r>
  </si>
  <si>
    <t>Traitement déterminant CPEG (s/taux d'activité)</t>
  </si>
  <si>
    <t>Salairre brut annuel</t>
  </si>
  <si>
    <t>CALCUL DES COTISATIONS DE LA CPEG</t>
  </si>
  <si>
    <t>COÛT TOTAL DU SALAIRE ANNUEL</t>
  </si>
  <si>
    <t>Salaire brut annuel</t>
  </si>
  <si>
    <t>Deduction coordination maximale</t>
  </si>
  <si>
    <t>Rente AVS max</t>
  </si>
  <si>
    <t>Déduction de coordination</t>
  </si>
  <si>
    <t>Salaire brut annuel ramené à 100%</t>
  </si>
  <si>
    <r>
      <t xml:space="preserve">Charges patronales mensuelles
</t>
    </r>
    <r>
      <rPr>
        <sz val="12"/>
        <rFont val="Calibri"/>
        <family val="2"/>
        <scheme val="minor"/>
      </rPr>
      <t>(x 12 mois)</t>
    </r>
  </si>
  <si>
    <r>
      <rPr>
        <b/>
        <sz val="12"/>
        <rFont val="Calibri"/>
        <family val="2"/>
        <scheme val="minor"/>
      </rPr>
      <t>Taux d'activité</t>
    </r>
    <r>
      <rPr>
        <sz val="12"/>
        <rFont val="Calibri"/>
        <family val="2"/>
        <scheme val="minor"/>
      </rPr>
      <t xml:space="preserve"> (en %) </t>
    </r>
    <r>
      <rPr>
        <i/>
        <sz val="12"/>
        <rFont val="Calibri"/>
        <family val="2"/>
        <scheme val="minor"/>
      </rPr>
      <t>choix dans menu déroulant</t>
    </r>
  </si>
  <si>
    <r>
      <t>Salaire brut mensuel</t>
    </r>
    <r>
      <rPr>
        <sz val="12"/>
        <rFont val="Calibri"/>
        <family val="2"/>
        <scheme val="minor"/>
      </rPr>
      <t xml:space="preserve"> ( x 13 mois )</t>
    </r>
  </si>
  <si>
    <r>
      <t>Salaire brut mensuel</t>
    </r>
    <r>
      <rPr>
        <sz val="12"/>
        <rFont val="Calibri"/>
        <family val="2"/>
        <scheme val="minor"/>
      </rPr>
      <t xml:space="preserve"> ( x 12 mois )</t>
    </r>
  </si>
  <si>
    <r>
      <t>Total  charges (sans CPEG)</t>
    </r>
    <r>
      <rPr>
        <sz val="12"/>
        <rFont val="Calibri"/>
        <family val="2"/>
        <scheme val="minor"/>
      </rPr>
      <t xml:space="preserve">  x 12 mois</t>
    </r>
  </si>
  <si>
    <r>
      <t>Total  charges (sans CPEG)</t>
    </r>
    <r>
      <rPr>
        <sz val="12"/>
        <rFont val="Calibri"/>
        <family val="2"/>
        <scheme val="minor"/>
      </rPr>
      <t xml:space="preserve">  x 13 mois</t>
    </r>
  </si>
  <si>
    <t>COÛT TOTAL DU SALAIRE MENSUEL s/12 mois</t>
  </si>
  <si>
    <t>Femme</t>
  </si>
  <si>
    <t>APG Maladie Homme</t>
  </si>
  <si>
    <t>APG Maladie Femme</t>
  </si>
  <si>
    <r>
      <t xml:space="preserve">Sexe </t>
    </r>
    <r>
      <rPr>
        <sz val="12"/>
        <rFont val="Calibri"/>
        <family val="2"/>
        <scheme val="minor"/>
      </rPr>
      <t>pour définir le taux APG Maladie</t>
    </r>
  </si>
  <si>
    <t>Coût AVS (+ frais administratifs)</t>
  </si>
  <si>
    <t>Pour le personnel rémunéré par des Fonds institutionnels (contrats de droit privé)</t>
  </si>
  <si>
    <r>
      <t xml:space="preserve">SIMULATEUR DE CALCUL DU COUT DES CHARGES SALARIALES
Salaire annuel sur </t>
    </r>
    <r>
      <rPr>
        <b/>
        <u/>
        <sz val="14"/>
        <rFont val="Calibri"/>
        <family val="2"/>
        <scheme val="minor"/>
      </rPr>
      <t>12 mois</t>
    </r>
    <r>
      <rPr>
        <b/>
        <sz val="14"/>
        <rFont val="Calibri"/>
        <family val="2"/>
        <scheme val="minor"/>
      </rPr>
      <t xml:space="preserve"> (candocs)
+ charges employeur</t>
    </r>
  </si>
  <si>
    <r>
      <t xml:space="preserve">SIMULATEUR DE CALCUL DU COUT DES CHARGES SALARIALES
Salaire annuel sur </t>
    </r>
    <r>
      <rPr>
        <b/>
        <u/>
        <sz val="14"/>
        <rFont val="Calibri"/>
        <family val="2"/>
        <scheme val="minor"/>
      </rPr>
      <t>13 mois</t>
    </r>
    <r>
      <rPr>
        <b/>
        <sz val="14"/>
        <rFont val="Calibri"/>
        <family val="2"/>
        <scheme val="minor"/>
      </rPr>
      <t xml:space="preserve">
+ charges employeur</t>
    </r>
  </si>
  <si>
    <r>
      <t xml:space="preserve">Coût Chômage (part salaire excedant 12'350.-)  </t>
    </r>
    <r>
      <rPr>
        <b/>
        <sz val="11"/>
        <color theme="1"/>
        <rFont val="Calibri"/>
        <family val="2"/>
        <scheme val="minor"/>
      </rPr>
      <t>SUPPRIME</t>
    </r>
  </si>
  <si>
    <t xml:space="preserve">mémento 0253        </t>
  </si>
  <si>
    <t>Coût Maternité Genevoise (LAMat. GE)</t>
  </si>
  <si>
    <r>
      <t xml:space="preserve">Allo. Fam. </t>
    </r>
    <r>
      <rPr>
        <sz val="11"/>
        <color rgb="FFFF0000"/>
        <rFont val="Calibri"/>
        <family val="2"/>
        <scheme val="minor"/>
      </rPr>
      <t>2.22%</t>
    </r>
    <r>
      <rPr>
        <sz val="11"/>
        <rFont val="Calibri"/>
        <family val="2"/>
        <scheme val="minor"/>
      </rPr>
      <t xml:space="preserve"> (+ cotisation "petite enfance 0.07%)</t>
    </r>
  </si>
  <si>
    <r>
      <t>Allo. Fam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rgb="FFFF0000"/>
        <rFont val="Calibri"/>
        <family val="2"/>
        <scheme val="minor"/>
      </rPr>
      <t>2.22</t>
    </r>
    <r>
      <rPr>
        <sz val="11"/>
        <color theme="1"/>
        <rFont val="Calibri"/>
        <family val="2"/>
        <scheme val="minor"/>
      </rPr>
      <t>%</t>
    </r>
    <r>
      <rPr>
        <sz val="11"/>
        <rFont val="Calibri"/>
        <family val="2"/>
        <scheme val="minor"/>
      </rPr>
      <t xml:space="preserve"> (+ cotisation "petite enfance 0.07%)</t>
    </r>
  </si>
  <si>
    <r>
      <t xml:space="preserve">Cotisations CPEG du collaborateur ( </t>
    </r>
    <r>
      <rPr>
        <b/>
        <sz val="11"/>
        <color theme="1"/>
        <rFont val="Calibri"/>
        <family val="2"/>
        <scheme val="minor"/>
      </rPr>
      <t xml:space="preserve">9 % </t>
    </r>
    <r>
      <rPr>
        <sz val="11"/>
        <color theme="1"/>
        <rFont val="Calibri"/>
        <family val="2"/>
        <scheme val="minor"/>
      </rPr>
      <t>) /mensuelles</t>
    </r>
  </si>
  <si>
    <r>
      <t>Cotisations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CPEG de l'employeur ( </t>
    </r>
    <r>
      <rPr>
        <b/>
        <sz val="11"/>
        <color theme="1"/>
        <rFont val="Calibri"/>
        <family val="2"/>
        <scheme val="minor"/>
      </rPr>
      <t>18 %</t>
    </r>
    <r>
      <rPr>
        <sz val="11"/>
        <color theme="1"/>
        <rFont val="Calibri"/>
        <family val="2"/>
        <scheme val="minor"/>
      </rPr>
      <t xml:space="preserve"> ) / mensuelles</t>
    </r>
  </si>
  <si>
    <r>
      <t>Cotisations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CPEG de l'employeur ( </t>
    </r>
    <r>
      <rPr>
        <b/>
        <sz val="11"/>
        <color theme="1"/>
        <rFont val="Calibri"/>
        <family val="2"/>
        <scheme val="minor"/>
      </rPr>
      <t>18 %</t>
    </r>
    <r>
      <rPr>
        <sz val="11"/>
        <color theme="1"/>
        <rFont val="Calibri"/>
        <family val="2"/>
        <scheme val="minor"/>
      </rPr>
      <t xml:space="preserve"> ) annuelles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</si>
</sst>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1F497D"/>
      <name val="Calibri"/>
      <family val="2"/>
    </font>
    <font>
      <i/>
      <sz val="12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b/>
      <sz val="14"/>
      <color rgb="FFC400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ouble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4" fontId="7" fillId="0" borderId="0" xfId="0" applyNumberFormat="1" applyFont="1" applyAlignment="1">
      <alignment horizontal="center"/>
    </xf>
    <xf numFmtId="164" fontId="9" fillId="0" borderId="0" xfId="0" applyNumberFormat="1" applyFont="1"/>
    <xf numFmtId="4" fontId="7" fillId="0" borderId="0" xfId="0" applyNumberFormat="1" applyFont="1"/>
    <xf numFmtId="0" fontId="8" fillId="0" borderId="0" xfId="0" applyFont="1"/>
    <xf numFmtId="0" fontId="6" fillId="0" borderId="0" xfId="0" applyFont="1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7" fillId="0" borderId="22" xfId="0" applyFont="1" applyBorder="1"/>
    <xf numFmtId="0" fontId="7" fillId="0" borderId="10" xfId="0" applyFont="1" applyBorder="1"/>
    <xf numFmtId="0" fontId="5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9" fillId="0" borderId="0" xfId="0" applyFont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0" fontId="5" fillId="4" borderId="19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14" fillId="0" borderId="0" xfId="0" applyFont="1"/>
    <xf numFmtId="0" fontId="6" fillId="4" borderId="12" xfId="0" applyFont="1" applyFill="1" applyBorder="1" applyAlignment="1">
      <alignment vertical="center"/>
    </xf>
    <xf numFmtId="0" fontId="5" fillId="5" borderId="25" xfId="0" applyFont="1" applyFill="1" applyBorder="1" applyAlignment="1">
      <alignment vertical="center" wrapText="1"/>
    </xf>
    <xf numFmtId="0" fontId="5" fillId="5" borderId="26" xfId="0" applyFont="1" applyFill="1" applyBorder="1" applyAlignment="1">
      <alignment horizontal="center" vertical="center"/>
    </xf>
    <xf numFmtId="164" fontId="11" fillId="5" borderId="27" xfId="0" applyNumberFormat="1" applyFont="1" applyFill="1" applyBorder="1" applyAlignment="1">
      <alignment horizontal="center" vertical="center"/>
    </xf>
    <xf numFmtId="4" fontId="7" fillId="4" borderId="29" xfId="0" applyNumberFormat="1" applyFont="1" applyFill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 vertical="center"/>
    </xf>
    <xf numFmtId="4" fontId="7" fillId="4" borderId="33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7" fillId="4" borderId="30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wrapText="1"/>
    </xf>
    <xf numFmtId="0" fontId="16" fillId="0" borderId="0" xfId="0" applyFont="1" applyAlignment="1">
      <alignment vertical="center"/>
    </xf>
    <xf numFmtId="0" fontId="16" fillId="0" borderId="0" xfId="0" applyFont="1"/>
    <xf numFmtId="4" fontId="16" fillId="0" borderId="0" xfId="0" quotePrefix="1" applyNumberFormat="1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" fontId="5" fillId="2" borderId="15" xfId="0" applyNumberFormat="1" applyFont="1" applyFill="1" applyBorder="1" applyAlignment="1">
      <alignment horizontal="center" vertical="center"/>
    </xf>
    <xf numFmtId="0" fontId="7" fillId="0" borderId="45" xfId="0" applyFont="1" applyBorder="1"/>
    <xf numFmtId="0" fontId="6" fillId="4" borderId="51" xfId="0" applyFont="1" applyFill="1" applyBorder="1" applyAlignment="1">
      <alignment vertical="center"/>
    </xf>
    <xf numFmtId="0" fontId="5" fillId="4" borderId="50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5" fillId="5" borderId="58" xfId="0" applyFont="1" applyFill="1" applyBorder="1" applyAlignment="1">
      <alignment vertical="center" wrapText="1"/>
    </xf>
    <xf numFmtId="0" fontId="5" fillId="5" borderId="59" xfId="0" applyFont="1" applyFill="1" applyBorder="1" applyAlignment="1">
      <alignment horizontal="center" vertical="center"/>
    </xf>
    <xf numFmtId="164" fontId="11" fillId="5" borderId="60" xfId="0" applyNumberFormat="1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vertical="center"/>
    </xf>
    <xf numFmtId="4" fontId="7" fillId="4" borderId="62" xfId="0" applyNumberFormat="1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vertical="center"/>
    </xf>
    <xf numFmtId="4" fontId="7" fillId="4" borderId="64" xfId="0" applyNumberFormat="1" applyFont="1" applyFill="1" applyBorder="1" applyAlignment="1">
      <alignment horizontal="center" vertical="center"/>
    </xf>
    <xf numFmtId="4" fontId="7" fillId="4" borderId="66" xfId="0" applyNumberFormat="1" applyFont="1" applyFill="1" applyBorder="1" applyAlignment="1">
      <alignment horizontal="center" vertical="center"/>
    </xf>
    <xf numFmtId="0" fontId="7" fillId="4" borderId="67" xfId="0" applyFont="1" applyFill="1" applyBorder="1" applyAlignment="1">
      <alignment vertical="center"/>
    </xf>
    <xf numFmtId="0" fontId="7" fillId="4" borderId="68" xfId="0" applyFont="1" applyFill="1" applyBorder="1" applyAlignment="1">
      <alignment vertical="center"/>
    </xf>
    <xf numFmtId="4" fontId="7" fillId="4" borderId="69" xfId="0" applyNumberFormat="1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horizontal="left" vertical="center"/>
    </xf>
    <xf numFmtId="4" fontId="7" fillId="6" borderId="66" xfId="0" applyNumberFormat="1" applyFont="1" applyFill="1" applyBorder="1" applyAlignment="1">
      <alignment horizontal="center" vertical="center"/>
    </xf>
    <xf numFmtId="2" fontId="19" fillId="6" borderId="66" xfId="0" applyNumberFormat="1" applyFont="1" applyFill="1" applyBorder="1" applyAlignment="1">
      <alignment horizontal="center" vertical="center"/>
    </xf>
    <xf numFmtId="165" fontId="9" fillId="4" borderId="5" xfId="0" applyNumberFormat="1" applyFont="1" applyFill="1" applyBorder="1" applyAlignment="1">
      <alignment horizontal="center" vertical="center"/>
    </xf>
    <xf numFmtId="0" fontId="7" fillId="7" borderId="63" xfId="0" applyFont="1" applyFill="1" applyBorder="1" applyAlignment="1">
      <alignment vertical="center"/>
    </xf>
    <xf numFmtId="4" fontId="7" fillId="7" borderId="65" xfId="0" applyNumberFormat="1" applyFont="1" applyFill="1" applyBorder="1" applyAlignment="1">
      <alignment horizontal="center" vertical="center"/>
    </xf>
    <xf numFmtId="4" fontId="7" fillId="7" borderId="3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5" fontId="21" fillId="4" borderId="7" xfId="0" applyNumberFormat="1" applyFont="1" applyFill="1" applyBorder="1" applyAlignment="1">
      <alignment horizontal="center" vertical="center"/>
    </xf>
    <xf numFmtId="165" fontId="21" fillId="4" borderId="5" xfId="0" applyNumberFormat="1" applyFont="1" applyFill="1" applyBorder="1" applyAlignment="1">
      <alignment horizontal="center" vertical="center"/>
    </xf>
    <xf numFmtId="165" fontId="3" fillId="7" borderId="5" xfId="0" applyNumberFormat="1" applyFont="1" applyFill="1" applyBorder="1" applyAlignment="1">
      <alignment horizontal="center" vertical="center"/>
    </xf>
    <xf numFmtId="165" fontId="21" fillId="4" borderId="8" xfId="0" applyNumberFormat="1" applyFont="1" applyFill="1" applyBorder="1" applyAlignment="1">
      <alignment horizontal="center" vertical="center"/>
    </xf>
    <xf numFmtId="165" fontId="21" fillId="4" borderId="6" xfId="0" applyNumberFormat="1" applyFont="1" applyFill="1" applyBorder="1" applyAlignment="1">
      <alignment horizontal="center" vertical="center"/>
    </xf>
    <xf numFmtId="165" fontId="12" fillId="4" borderId="8" xfId="0" applyNumberFormat="1" applyFont="1" applyFill="1" applyBorder="1" applyAlignment="1">
      <alignment horizontal="center" vertical="center"/>
    </xf>
    <xf numFmtId="0" fontId="23" fillId="0" borderId="0" xfId="0" applyFont="1"/>
    <xf numFmtId="165" fontId="12" fillId="4" borderId="57" xfId="0" applyNumberFormat="1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40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4" fontId="7" fillId="4" borderId="8" xfId="0" applyNumberFormat="1" applyFont="1" applyFill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2" fontId="7" fillId="4" borderId="39" xfId="0" applyNumberFormat="1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4" fontId="5" fillId="2" borderId="18" xfId="0" applyNumberFormat="1" applyFont="1" applyFill="1" applyBorder="1" applyAlignment="1">
      <alignment horizontal="center" vertical="center"/>
    </xf>
    <xf numFmtId="4" fontId="5" fillId="2" borderId="15" xfId="0" applyNumberFormat="1" applyFont="1" applyFill="1" applyBorder="1" applyAlignment="1">
      <alignment horizontal="center" vertical="center"/>
    </xf>
    <xf numFmtId="0" fontId="5" fillId="3" borderId="23" xfId="0" quotePrefix="1" applyFont="1" applyFill="1" applyBorder="1" applyAlignment="1">
      <alignment horizontal="center" vertical="center"/>
    </xf>
    <xf numFmtId="0" fontId="5" fillId="3" borderId="24" xfId="0" quotePrefix="1" applyFont="1" applyFill="1" applyBorder="1" applyAlignment="1">
      <alignment horizontal="center" vertical="center"/>
    </xf>
    <xf numFmtId="2" fontId="7" fillId="2" borderId="43" xfId="0" applyNumberFormat="1" applyFont="1" applyFill="1" applyBorder="1" applyAlignment="1">
      <alignment horizontal="center" vertical="center"/>
    </xf>
    <xf numFmtId="2" fontId="7" fillId="2" borderId="44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2" fontId="7" fillId="4" borderId="41" xfId="0" applyNumberFormat="1" applyFont="1" applyFill="1" applyBorder="1" applyAlignment="1">
      <alignment horizontal="center" vertical="center"/>
    </xf>
    <xf numFmtId="2" fontId="5" fillId="3" borderId="52" xfId="0" applyNumberFormat="1" applyFont="1" applyFill="1" applyBorder="1" applyAlignment="1" applyProtection="1">
      <alignment horizontal="center" vertical="center"/>
      <protection locked="0"/>
    </xf>
    <xf numFmtId="2" fontId="5" fillId="3" borderId="53" xfId="0" applyNumberFormat="1" applyFont="1" applyFill="1" applyBorder="1" applyAlignment="1" applyProtection="1">
      <alignment horizontal="center" vertical="center"/>
      <protection locked="0"/>
    </xf>
    <xf numFmtId="4" fontId="6" fillId="4" borderId="49" xfId="0" applyNumberFormat="1" applyFont="1" applyFill="1" applyBorder="1" applyAlignment="1">
      <alignment horizontal="center"/>
    </xf>
    <xf numFmtId="4" fontId="6" fillId="4" borderId="48" xfId="0" applyNumberFormat="1" applyFont="1" applyFill="1" applyBorder="1" applyAlignment="1">
      <alignment horizontal="center"/>
    </xf>
    <xf numFmtId="4" fontId="5" fillId="3" borderId="23" xfId="0" applyNumberFormat="1" applyFont="1" applyFill="1" applyBorder="1" applyAlignment="1" applyProtection="1">
      <alignment horizontal="center" vertical="center"/>
      <protection locked="0"/>
    </xf>
    <xf numFmtId="4" fontId="5" fillId="3" borderId="24" xfId="0" applyNumberFormat="1" applyFont="1" applyFill="1" applyBorder="1" applyAlignment="1" applyProtection="1">
      <alignment horizontal="center" vertical="center"/>
      <protection locked="0"/>
    </xf>
    <xf numFmtId="3" fontId="9" fillId="4" borderId="13" xfId="0" applyNumberFormat="1" applyFont="1" applyFill="1" applyBorder="1" applyAlignment="1">
      <alignment horizontal="center"/>
    </xf>
    <xf numFmtId="4" fontId="7" fillId="4" borderId="0" xfId="0" applyNumberFormat="1" applyFont="1" applyFill="1" applyAlignment="1">
      <alignment horizontal="center"/>
    </xf>
    <xf numFmtId="4" fontId="5" fillId="3" borderId="46" xfId="0" applyNumberFormat="1" applyFont="1" applyFill="1" applyBorder="1" applyAlignment="1">
      <alignment horizontal="center"/>
    </xf>
    <xf numFmtId="4" fontId="5" fillId="3" borderId="47" xfId="0" applyNumberFormat="1" applyFont="1" applyFill="1" applyBorder="1" applyAlignment="1">
      <alignment horizontal="center"/>
    </xf>
    <xf numFmtId="1" fontId="8" fillId="4" borderId="17" xfId="0" applyNumberFormat="1" applyFont="1" applyFill="1" applyBorder="1" applyAlignment="1">
      <alignment horizontal="center" vertical="center"/>
    </xf>
    <xf numFmtId="1" fontId="8" fillId="4" borderId="41" xfId="0" applyNumberFormat="1" applyFont="1" applyFill="1" applyBorder="1" applyAlignment="1">
      <alignment horizontal="center" vertical="center"/>
    </xf>
    <xf numFmtId="4" fontId="8" fillId="2" borderId="43" xfId="0" applyNumberFormat="1" applyFont="1" applyFill="1" applyBorder="1" applyAlignment="1">
      <alignment horizontal="center" vertical="center"/>
    </xf>
    <xf numFmtId="4" fontId="8" fillId="2" borderId="44" xfId="0" applyNumberFormat="1" applyFont="1" applyFill="1" applyBorder="1" applyAlignment="1">
      <alignment horizontal="center" vertical="center"/>
    </xf>
    <xf numFmtId="2" fontId="5" fillId="3" borderId="55" xfId="0" applyNumberFormat="1" applyFont="1" applyFill="1" applyBorder="1" applyAlignment="1" applyProtection="1">
      <alignment horizontal="center" vertical="center"/>
      <protection locked="0"/>
    </xf>
    <xf numFmtId="2" fontId="5" fillId="3" borderId="56" xfId="0" applyNumberFormat="1" applyFont="1" applyFill="1" applyBorder="1" applyAlignment="1" applyProtection="1">
      <alignment horizontal="center" vertical="center"/>
      <protection locked="0"/>
    </xf>
    <xf numFmtId="4" fontId="5" fillId="3" borderId="5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2F2"/>
      <color rgb="FF66FFFF"/>
      <color rgb="FFACF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5</xdr:row>
      <xdr:rowOff>0</xdr:rowOff>
    </xdr:to>
    <xdr:pic>
      <xdr:nvPicPr>
        <xdr:cNvPr id="5" name="Image 4" descr="divfin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5</xdr:row>
      <xdr:rowOff>0</xdr:rowOff>
    </xdr:to>
    <xdr:pic>
      <xdr:nvPicPr>
        <xdr:cNvPr id="2" name="Image 1" descr="divfin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45"/>
  <sheetViews>
    <sheetView tabSelected="1" zoomScaleNormal="100" zoomScalePageLayoutView="125" workbookViewId="0">
      <selection activeCell="B1" sqref="B1:C5"/>
    </sheetView>
  </sheetViews>
  <sheetFormatPr baseColWidth="10" defaultRowHeight="12.75" x14ac:dyDescent="0.2"/>
  <cols>
    <col min="1" max="1" width="51.5703125" customWidth="1"/>
    <col min="2" max="3" width="22.7109375" customWidth="1"/>
    <col min="4" max="4" width="24.85546875" bestFit="1" customWidth="1"/>
    <col min="5" max="5" width="22.42578125" customWidth="1"/>
    <col min="6" max="6" width="23.28515625" customWidth="1"/>
  </cols>
  <sheetData>
    <row r="1" spans="1:6" ht="18.75" customHeight="1" x14ac:dyDescent="0.25">
      <c r="A1" s="74" t="s">
        <v>35</v>
      </c>
      <c r="B1" s="93" t="s">
        <v>33</v>
      </c>
      <c r="C1" s="94"/>
      <c r="D1" s="4"/>
      <c r="E1" s="4"/>
    </row>
    <row r="2" spans="1:6" ht="15" x14ac:dyDescent="0.25">
      <c r="B2" s="95"/>
      <c r="C2" s="96"/>
      <c r="D2" s="4"/>
      <c r="E2" s="4"/>
    </row>
    <row r="3" spans="1:6" ht="15" x14ac:dyDescent="0.25">
      <c r="A3" s="11"/>
      <c r="B3" s="95"/>
      <c r="C3" s="96"/>
      <c r="D3" s="11"/>
      <c r="E3" s="11"/>
    </row>
    <row r="4" spans="1:6" ht="19.5" customHeight="1" x14ac:dyDescent="0.25">
      <c r="A4" s="4" t="s">
        <v>2</v>
      </c>
      <c r="B4" s="95"/>
      <c r="C4" s="96"/>
      <c r="D4" s="4"/>
      <c r="E4" s="4"/>
    </row>
    <row r="5" spans="1:6" ht="15.75" thickBot="1" x14ac:dyDescent="0.3">
      <c r="A5" s="4"/>
      <c r="B5" s="97"/>
      <c r="C5" s="98"/>
      <c r="D5" s="5"/>
      <c r="E5" s="5"/>
    </row>
    <row r="6" spans="1:6" ht="15.75" thickBot="1" x14ac:dyDescent="0.3">
      <c r="A6" s="101" t="s">
        <v>31</v>
      </c>
      <c r="B6" s="17"/>
      <c r="C6" s="17"/>
      <c r="D6" s="4"/>
      <c r="E6" s="4"/>
    </row>
    <row r="7" spans="1:6" ht="24" customHeight="1" thickBot="1" x14ac:dyDescent="0.3">
      <c r="A7" s="101"/>
      <c r="B7" s="104" t="s">
        <v>3</v>
      </c>
      <c r="C7" s="105"/>
      <c r="D7" s="16"/>
      <c r="E7" s="4"/>
    </row>
    <row r="8" spans="1:6" ht="15.75" thickBot="1" x14ac:dyDescent="0.3">
      <c r="A8" s="4"/>
      <c r="B8" s="4"/>
      <c r="C8" s="4"/>
      <c r="D8" s="4"/>
      <c r="E8" s="4"/>
    </row>
    <row r="9" spans="1:6" s="2" customFormat="1" ht="19.149999999999999" customHeight="1" thickBot="1" x14ac:dyDescent="0.25">
      <c r="A9" s="50" t="s">
        <v>20</v>
      </c>
      <c r="B9" s="112">
        <v>10</v>
      </c>
      <c r="C9" s="113"/>
    </row>
    <row r="10" spans="1:6" s="2" customFormat="1" ht="19.149999999999999" customHeight="1" thickBot="1" x14ac:dyDescent="0.25">
      <c r="A10" s="51" t="s">
        <v>21</v>
      </c>
      <c r="B10" s="116">
        <v>5000</v>
      </c>
      <c r="C10" s="117"/>
      <c r="D10" s="6"/>
      <c r="E10" s="6"/>
      <c r="F10" s="3"/>
    </row>
    <row r="11" spans="1:6" ht="16.5" thickBot="1" x14ac:dyDescent="0.3">
      <c r="A11" s="42" t="s">
        <v>14</v>
      </c>
      <c r="B11" s="114">
        <f>B10*13</f>
        <v>65000</v>
      </c>
      <c r="C11" s="115"/>
      <c r="D11" s="4"/>
      <c r="E11" s="4"/>
      <c r="F11" s="1"/>
    </row>
    <row r="12" spans="1:6" ht="16.5" thickBot="1" x14ac:dyDescent="0.3">
      <c r="A12" s="52" t="s">
        <v>29</v>
      </c>
      <c r="B12" s="120" t="s">
        <v>26</v>
      </c>
      <c r="C12" s="121"/>
      <c r="D12" s="16"/>
      <c r="E12" s="1"/>
    </row>
    <row r="13" spans="1:6" ht="15" x14ac:dyDescent="0.25">
      <c r="A13" s="4"/>
      <c r="B13" s="4"/>
      <c r="C13" s="4"/>
      <c r="D13" s="4"/>
      <c r="E13" s="4"/>
      <c r="F13" s="1"/>
    </row>
    <row r="14" spans="1:6" ht="15.75" hidden="1" x14ac:dyDescent="0.25">
      <c r="A14" s="19" t="s">
        <v>6</v>
      </c>
      <c r="B14" s="118">
        <v>12350</v>
      </c>
      <c r="C14" s="118"/>
      <c r="D14" s="12"/>
      <c r="E14" s="12"/>
      <c r="F14" s="1"/>
    </row>
    <row r="15" spans="1:6" ht="15" hidden="1" x14ac:dyDescent="0.25">
      <c r="A15" s="20" t="s">
        <v>8</v>
      </c>
      <c r="B15" s="119">
        <f>IF(($B10&gt;$B14),($B10-$B14),0)</f>
        <v>0</v>
      </c>
      <c r="C15" s="119"/>
      <c r="D15" s="7"/>
      <c r="E15" s="7"/>
      <c r="F15" s="1"/>
    </row>
    <row r="16" spans="1:6" ht="15.75" thickBot="1" x14ac:dyDescent="0.3">
      <c r="A16" s="5"/>
      <c r="B16" s="4"/>
      <c r="C16" s="21"/>
      <c r="D16" s="8"/>
      <c r="E16" s="8"/>
    </row>
    <row r="17" spans="1:6" s="2" customFormat="1" ht="32.25" thickBot="1" x14ac:dyDescent="0.25">
      <c r="A17" s="55" t="s">
        <v>9</v>
      </c>
      <c r="B17" s="56" t="s">
        <v>0</v>
      </c>
      <c r="C17" s="57" t="s">
        <v>7</v>
      </c>
      <c r="D17" s="13"/>
      <c r="E17" s="13"/>
    </row>
    <row r="18" spans="1:6" s="2" customFormat="1" ht="17.100000000000001" customHeight="1" x14ac:dyDescent="0.2">
      <c r="A18" s="58" t="s">
        <v>30</v>
      </c>
      <c r="B18" s="75">
        <v>5.3499999999999999E-2</v>
      </c>
      <c r="C18" s="59">
        <f>ROUND(20*(B$10*B18),0)/20</f>
        <v>267.5</v>
      </c>
      <c r="D18" s="13"/>
      <c r="E18" s="13"/>
    </row>
    <row r="19" spans="1:6" s="2" customFormat="1" ht="17.100000000000001" customHeight="1" x14ac:dyDescent="0.2">
      <c r="A19" s="60" t="s">
        <v>36</v>
      </c>
      <c r="B19" s="70">
        <v>2.9E-4</v>
      </c>
      <c r="C19" s="61">
        <f>ROUND(20*(B$10*B19),0)/20</f>
        <v>1.45</v>
      </c>
      <c r="D19" s="13"/>
      <c r="E19" s="13"/>
    </row>
    <row r="20" spans="1:6" s="2" customFormat="1" ht="17.100000000000001" customHeight="1" x14ac:dyDescent="0.2">
      <c r="A20" s="60" t="s">
        <v>1</v>
      </c>
      <c r="B20" s="76">
        <v>1.0999999999999999E-2</v>
      </c>
      <c r="C20" s="61">
        <f>IF((B$10&lt;B$14),(ROUND(20*(B$10*B20),0)/20),(ROUND(20*(B$14*B20),0)/20))</f>
        <v>55</v>
      </c>
      <c r="D20" s="13"/>
      <c r="E20" s="13"/>
    </row>
    <row r="21" spans="1:6" s="2" customFormat="1" ht="17.100000000000001" hidden="1" customHeight="1" x14ac:dyDescent="0.2">
      <c r="A21" s="71" t="s">
        <v>34</v>
      </c>
      <c r="B21" s="77">
        <v>5.0000000000000001E-3</v>
      </c>
      <c r="C21" s="72"/>
      <c r="D21" s="13"/>
      <c r="E21" s="13"/>
    </row>
    <row r="22" spans="1:6" s="2" customFormat="1" ht="17.100000000000001" customHeight="1" x14ac:dyDescent="0.2">
      <c r="A22" s="60" t="s">
        <v>37</v>
      </c>
      <c r="B22" s="80">
        <v>2.29E-2</v>
      </c>
      <c r="C22" s="68">
        <f>ROUND(20*(B$10*B22),0)/20</f>
        <v>114.5</v>
      </c>
      <c r="D22" s="13"/>
      <c r="E22" s="13"/>
    </row>
    <row r="23" spans="1:6" s="2" customFormat="1" ht="17.100000000000001" customHeight="1" x14ac:dyDescent="0.25">
      <c r="A23" s="60" t="s">
        <v>28</v>
      </c>
      <c r="B23" s="78">
        <v>8.3000000000000001E-3</v>
      </c>
      <c r="C23" s="69">
        <f>IF(B$12="Femme",ROUND(20*(B$10*B$23),0)/20,0)</f>
        <v>41.5</v>
      </c>
      <c r="D23" s="53"/>
      <c r="E23" s="13"/>
      <c r="F23" s="54"/>
    </row>
    <row r="24" spans="1:6" s="2" customFormat="1" ht="17.100000000000001" customHeight="1" x14ac:dyDescent="0.2">
      <c r="A24" s="60" t="s">
        <v>27</v>
      </c>
      <c r="B24" s="78">
        <v>8.3000000000000001E-3</v>
      </c>
      <c r="C24" s="69">
        <f>IF(B$12="Homme",ROUND(20*(B$10*B$24),0)/20,0)</f>
        <v>0</v>
      </c>
      <c r="D24" s="53"/>
      <c r="E24" s="13"/>
    </row>
    <row r="25" spans="1:6" s="2" customFormat="1" ht="17.100000000000001" customHeight="1" x14ac:dyDescent="0.2">
      <c r="A25" s="63" t="s">
        <v>4</v>
      </c>
      <c r="B25" s="82">
        <v>1.17E-3</v>
      </c>
      <c r="C25" s="62">
        <f>ROUND(20*(B$10*B25),0)/20</f>
        <v>5.85</v>
      </c>
      <c r="D25" s="13"/>
      <c r="E25" s="13"/>
    </row>
    <row r="26" spans="1:6" s="2" customFormat="1" ht="17.100000000000001" customHeight="1" thickBot="1" x14ac:dyDescent="0.25">
      <c r="A26" s="64" t="s">
        <v>5</v>
      </c>
      <c r="B26" s="79">
        <v>7.2000000000000005E-4</v>
      </c>
      <c r="C26" s="65">
        <f>ROUND(20*(B15*0.051%),0)/20</f>
        <v>0</v>
      </c>
      <c r="D26" s="13"/>
      <c r="E26" s="13"/>
    </row>
    <row r="27" spans="1:6" ht="21.75" customHeight="1" thickTop="1" thickBot="1" x14ac:dyDescent="0.3">
      <c r="A27" s="66" t="s">
        <v>24</v>
      </c>
      <c r="B27" s="67"/>
      <c r="C27" s="48">
        <f>SUM(C18:C26)</f>
        <v>485.8</v>
      </c>
      <c r="D27" s="10"/>
      <c r="E27" s="10"/>
    </row>
    <row r="28" spans="1:6" ht="15" x14ac:dyDescent="0.25">
      <c r="A28" s="4"/>
      <c r="B28" s="14"/>
      <c r="C28" s="9"/>
      <c r="D28" s="10"/>
      <c r="E28" s="10"/>
    </row>
    <row r="29" spans="1:6" ht="15.75" thickBot="1" x14ac:dyDescent="0.3">
      <c r="A29" s="4"/>
      <c r="C29" s="11"/>
    </row>
    <row r="30" spans="1:6" ht="21.75" customHeight="1" thickBot="1" x14ac:dyDescent="0.25">
      <c r="A30" s="90" t="s">
        <v>12</v>
      </c>
      <c r="B30" s="91"/>
      <c r="C30" s="92"/>
      <c r="D30" s="15"/>
      <c r="E30" s="15"/>
    </row>
    <row r="31" spans="1:6" ht="9.75" customHeight="1" x14ac:dyDescent="0.2">
      <c r="A31" s="37"/>
      <c r="B31" s="15"/>
      <c r="C31" s="38"/>
      <c r="D31" s="15"/>
      <c r="E31" s="15"/>
    </row>
    <row r="32" spans="1:6" s="43" customFormat="1" ht="17.100000000000001" customHeight="1" x14ac:dyDescent="0.2">
      <c r="A32" s="39" t="s">
        <v>14</v>
      </c>
      <c r="B32" s="108">
        <f>B11</f>
        <v>65000</v>
      </c>
      <c r="C32" s="109"/>
    </row>
    <row r="33" spans="1:8" s="43" customFormat="1" ht="17.100000000000001" customHeight="1" x14ac:dyDescent="0.2">
      <c r="A33" s="40" t="s">
        <v>18</v>
      </c>
      <c r="B33" s="86">
        <f>IF(B9=100,B32, (100*B32)/B9)</f>
        <v>650000</v>
      </c>
      <c r="C33" s="87"/>
      <c r="D33" s="46"/>
      <c r="E33" s="46"/>
    </row>
    <row r="34" spans="1:8" s="43" customFormat="1" ht="17.100000000000001" customHeight="1" x14ac:dyDescent="0.25">
      <c r="A34" s="40" t="s">
        <v>17</v>
      </c>
      <c r="B34" s="86">
        <f>IF(8.5%*B33+(C45/2)&gt;C44,C44,8.5%*B33+(C45/2))</f>
        <v>26460</v>
      </c>
      <c r="C34" s="87"/>
      <c r="D34" s="27"/>
    </row>
    <row r="35" spans="1:8" s="43" customFormat="1" ht="17.100000000000001" customHeight="1" x14ac:dyDescent="0.2">
      <c r="A35" s="41" t="s">
        <v>10</v>
      </c>
      <c r="B35" s="86">
        <f>B33-B34</f>
        <v>623540</v>
      </c>
      <c r="C35" s="87"/>
      <c r="D35" s="45"/>
    </row>
    <row r="36" spans="1:8" s="43" customFormat="1" ht="17.100000000000001" customHeight="1" thickBot="1" x14ac:dyDescent="0.25">
      <c r="A36" s="83" t="s">
        <v>39</v>
      </c>
      <c r="B36" s="88">
        <f>((((B35*9%))*B9)/12)/100</f>
        <v>467.65499999999997</v>
      </c>
      <c r="C36" s="89"/>
    </row>
    <row r="37" spans="1:8" s="43" customFormat="1" ht="17.100000000000001" customHeight="1" x14ac:dyDescent="0.2">
      <c r="A37" s="84" t="s">
        <v>40</v>
      </c>
      <c r="B37" s="110">
        <f>B36*2</f>
        <v>935.31</v>
      </c>
      <c r="C37" s="111"/>
    </row>
    <row r="38" spans="1:8" s="44" customFormat="1" ht="15.75" thickBot="1" x14ac:dyDescent="0.25">
      <c r="A38" s="85" t="s">
        <v>41</v>
      </c>
      <c r="B38" s="106">
        <f>B37*12</f>
        <v>11223.72</v>
      </c>
      <c r="C38" s="107"/>
      <c r="H38" s="43"/>
    </row>
    <row r="39" spans="1:8" ht="15" x14ac:dyDescent="0.2">
      <c r="A39" s="23"/>
      <c r="B39" s="24"/>
      <c r="C39" s="24"/>
      <c r="H39" s="2"/>
    </row>
    <row r="40" spans="1:8" ht="15.75" thickBot="1" x14ac:dyDescent="0.3">
      <c r="A40" s="4"/>
      <c r="B40" s="4"/>
      <c r="C40" s="4"/>
      <c r="D40" s="4"/>
      <c r="E40" s="4"/>
    </row>
    <row r="41" spans="1:8" s="2" customFormat="1" ht="25.15" customHeight="1" x14ac:dyDescent="0.2">
      <c r="A41" s="25" t="s">
        <v>25</v>
      </c>
      <c r="B41" s="99">
        <f>B42/12</f>
        <v>6878.2599999999993</v>
      </c>
      <c r="C41" s="100"/>
    </row>
    <row r="42" spans="1:8" s="2" customFormat="1" ht="25.15" customHeight="1" thickBot="1" x14ac:dyDescent="0.25">
      <c r="A42" s="26" t="s">
        <v>13</v>
      </c>
      <c r="B42" s="102">
        <f>SUM((B10*13)+(C27*13)+B38)</f>
        <v>82539.12</v>
      </c>
      <c r="C42" s="103"/>
    </row>
    <row r="44" spans="1:8" hidden="1" x14ac:dyDescent="0.2">
      <c r="B44" t="s">
        <v>15</v>
      </c>
      <c r="C44" s="81">
        <v>26460</v>
      </c>
    </row>
    <row r="45" spans="1:8" hidden="1" x14ac:dyDescent="0.2">
      <c r="B45" t="s">
        <v>16</v>
      </c>
      <c r="C45" s="81">
        <v>30240</v>
      </c>
    </row>
  </sheetData>
  <sheetProtection algorithmName="SHA-512" hashValue="ejfwDl3SgHPCBULP6InMzoGg6U9bvHMHnxTwqfhm51D/IkJT22Gx4LYfwqeOUTq7tSp5w6fr2Gd4MQ19eVU+KA==" saltValue="VYLpBe/rhpjjM/6xQOrUNw==" spinCount="100000" sheet="1" objects="1" scenarios="1"/>
  <protectedRanges>
    <protectedRange sqref="B12:C12" name="Plage1"/>
  </protectedRanges>
  <mergeCells count="19">
    <mergeCell ref="B42:C42"/>
    <mergeCell ref="B7:C7"/>
    <mergeCell ref="B38:C38"/>
    <mergeCell ref="B32:C32"/>
    <mergeCell ref="B37:C37"/>
    <mergeCell ref="B9:C9"/>
    <mergeCell ref="B35:C35"/>
    <mergeCell ref="B11:C11"/>
    <mergeCell ref="B10:C10"/>
    <mergeCell ref="B14:C14"/>
    <mergeCell ref="B15:C15"/>
    <mergeCell ref="B33:C33"/>
    <mergeCell ref="B12:C12"/>
    <mergeCell ref="B34:C34"/>
    <mergeCell ref="B36:C36"/>
    <mergeCell ref="A30:C30"/>
    <mergeCell ref="B1:C5"/>
    <mergeCell ref="B41:C41"/>
    <mergeCell ref="A6:A7"/>
  </mergeCells>
  <dataValidations count="2">
    <dataValidation type="list" allowBlank="1" showInputMessage="1" showErrorMessage="1" sqref="B9:C9" xr:uid="{00000000-0002-0000-0000-000000000000}">
      <formula1>TAUX</formula1>
    </dataValidation>
    <dataValidation type="list" allowBlank="1" showInputMessage="1" showErrorMessage="1" sqref="B12:C12" xr:uid="{00000000-0002-0000-0000-000001000000}">
      <formula1>"Femme,Homme"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G45"/>
  <sheetViews>
    <sheetView topLeftCell="A18" zoomScaleNormal="100" zoomScalePageLayoutView="125" workbookViewId="0">
      <selection activeCell="C20" sqref="C20"/>
    </sheetView>
  </sheetViews>
  <sheetFormatPr baseColWidth="10" defaultRowHeight="12.75" x14ac:dyDescent="0.2"/>
  <cols>
    <col min="1" max="1" width="51.85546875" customWidth="1"/>
    <col min="2" max="2" width="28.85546875" bestFit="1" customWidth="1"/>
    <col min="3" max="3" width="22.7109375" customWidth="1"/>
    <col min="4" max="4" width="22.42578125" customWidth="1"/>
    <col min="5" max="5" width="23.28515625" customWidth="1"/>
  </cols>
  <sheetData>
    <row r="1" spans="1:5" ht="18.75" customHeight="1" x14ac:dyDescent="0.25">
      <c r="A1" s="74" t="s">
        <v>35</v>
      </c>
      <c r="B1" s="93" t="s">
        <v>32</v>
      </c>
      <c r="C1" s="94"/>
      <c r="D1" s="4"/>
    </row>
    <row r="2" spans="1:5" ht="15" x14ac:dyDescent="0.25">
      <c r="A2" s="4"/>
      <c r="B2" s="95"/>
      <c r="C2" s="96"/>
      <c r="D2" s="4"/>
    </row>
    <row r="3" spans="1:5" ht="15" x14ac:dyDescent="0.25">
      <c r="A3" s="11"/>
      <c r="B3" s="95"/>
      <c r="C3" s="96"/>
      <c r="D3" s="11"/>
    </row>
    <row r="4" spans="1:5" ht="19.5" customHeight="1" x14ac:dyDescent="0.25">
      <c r="A4" s="4" t="s">
        <v>2</v>
      </c>
      <c r="B4" s="95"/>
      <c r="C4" s="96"/>
      <c r="D4" s="4"/>
    </row>
    <row r="5" spans="1:5" ht="15.75" thickBot="1" x14ac:dyDescent="0.3">
      <c r="A5" s="4"/>
      <c r="B5" s="97"/>
      <c r="C5" s="98"/>
      <c r="D5" s="5"/>
    </row>
    <row r="6" spans="1:5" ht="15.75" thickBot="1" x14ac:dyDescent="0.3">
      <c r="A6" s="101" t="s">
        <v>31</v>
      </c>
      <c r="B6" s="17"/>
      <c r="C6" s="17"/>
      <c r="D6" s="4"/>
    </row>
    <row r="7" spans="1:5" ht="24" customHeight="1" thickBot="1" x14ac:dyDescent="0.3">
      <c r="A7" s="101"/>
      <c r="B7" s="104" t="s">
        <v>3</v>
      </c>
      <c r="C7" s="105"/>
      <c r="D7" s="4"/>
    </row>
    <row r="8" spans="1:5" ht="15.75" thickBot="1" x14ac:dyDescent="0.3">
      <c r="A8" s="4"/>
      <c r="B8" s="49"/>
      <c r="C8" s="49"/>
      <c r="D8" s="4"/>
    </row>
    <row r="9" spans="1:5" s="2" customFormat="1" ht="19.149999999999999" customHeight="1" thickBot="1" x14ac:dyDescent="0.25">
      <c r="A9" s="28" t="s">
        <v>20</v>
      </c>
      <c r="B9" s="126">
        <v>100</v>
      </c>
      <c r="C9" s="127"/>
    </row>
    <row r="10" spans="1:5" s="2" customFormat="1" ht="19.149999999999999" customHeight="1" thickBot="1" x14ac:dyDescent="0.25">
      <c r="A10" s="18" t="s">
        <v>22</v>
      </c>
      <c r="B10" s="116">
        <v>5000</v>
      </c>
      <c r="C10" s="117"/>
      <c r="D10" s="6"/>
      <c r="E10" s="3"/>
    </row>
    <row r="11" spans="1:5" ht="16.5" thickBot="1" x14ac:dyDescent="0.3">
      <c r="A11" s="42" t="s">
        <v>11</v>
      </c>
      <c r="B11" s="114">
        <f>B10*12</f>
        <v>60000</v>
      </c>
      <c r="C11" s="115"/>
      <c r="D11" s="4"/>
      <c r="E11" s="1"/>
    </row>
    <row r="12" spans="1:5" ht="16.5" thickBot="1" x14ac:dyDescent="0.3">
      <c r="A12" s="52" t="s">
        <v>29</v>
      </c>
      <c r="B12" s="120" t="s">
        <v>26</v>
      </c>
      <c r="C12" s="128"/>
      <c r="D12" s="4"/>
      <c r="E12" s="1"/>
    </row>
    <row r="13" spans="1:5" ht="15" hidden="1" x14ac:dyDescent="0.25">
      <c r="A13" s="4"/>
      <c r="B13" s="4"/>
      <c r="C13" s="4"/>
      <c r="D13" s="4"/>
      <c r="E13" s="1"/>
    </row>
    <row r="14" spans="1:5" ht="15.75" hidden="1" x14ac:dyDescent="0.25">
      <c r="A14" s="19" t="s">
        <v>6</v>
      </c>
      <c r="B14" s="118">
        <v>12350</v>
      </c>
      <c r="C14" s="118"/>
      <c r="D14" s="12"/>
      <c r="E14" s="1"/>
    </row>
    <row r="15" spans="1:5" ht="15" hidden="1" x14ac:dyDescent="0.25">
      <c r="A15" s="20" t="s">
        <v>8</v>
      </c>
      <c r="B15" s="119">
        <f>IF(($B10&gt;$B14),($B10-$B14),0)</f>
        <v>0</v>
      </c>
      <c r="C15" s="119"/>
      <c r="D15" s="7"/>
      <c r="E15" s="1"/>
    </row>
    <row r="16" spans="1:5" ht="15.75" thickBot="1" x14ac:dyDescent="0.3">
      <c r="A16" s="5"/>
      <c r="B16" s="4"/>
      <c r="C16" s="21"/>
      <c r="D16" s="8"/>
    </row>
    <row r="17" spans="1:6" s="2" customFormat="1" ht="32.25" thickBot="1" x14ac:dyDescent="0.25">
      <c r="A17" s="29" t="s">
        <v>19</v>
      </c>
      <c r="B17" s="30" t="s">
        <v>0</v>
      </c>
      <c r="C17" s="31" t="s">
        <v>7</v>
      </c>
      <c r="D17" s="13"/>
    </row>
    <row r="18" spans="1:6" s="2" customFormat="1" ht="17.100000000000001" customHeight="1" x14ac:dyDescent="0.2">
      <c r="A18" s="58" t="s">
        <v>30</v>
      </c>
      <c r="B18" s="75">
        <v>5.3499999999999999E-2</v>
      </c>
      <c r="C18" s="32">
        <f>ROUND(20*(B$10*B18),0)/20</f>
        <v>267.5</v>
      </c>
      <c r="D18" s="13"/>
    </row>
    <row r="19" spans="1:6" s="2" customFormat="1" ht="17.100000000000001" customHeight="1" x14ac:dyDescent="0.2">
      <c r="A19" s="60" t="s">
        <v>36</v>
      </c>
      <c r="B19" s="70">
        <v>2.9E-4</v>
      </c>
      <c r="C19" s="33">
        <f>ROUND(20*(B$10*B19),0)/20</f>
        <v>1.45</v>
      </c>
      <c r="D19" s="13"/>
    </row>
    <row r="20" spans="1:6" s="2" customFormat="1" ht="17.100000000000001" customHeight="1" x14ac:dyDescent="0.2">
      <c r="A20" s="60" t="s">
        <v>1</v>
      </c>
      <c r="B20" s="76">
        <v>1.0999999999999999E-2</v>
      </c>
      <c r="C20" s="33">
        <f>IF((B$10&lt;B$14),(ROUND(20*(B$10*B20),0)/20),(ROUND(20*(B$14*B20),0)/20))</f>
        <v>55</v>
      </c>
      <c r="D20" s="13"/>
    </row>
    <row r="21" spans="1:6" s="2" customFormat="1" ht="17.100000000000001" hidden="1" customHeight="1" x14ac:dyDescent="0.2">
      <c r="A21" s="71" t="s">
        <v>34</v>
      </c>
      <c r="B21" s="77">
        <v>5.0000000000000001E-3</v>
      </c>
      <c r="C21" s="73"/>
      <c r="D21" s="13"/>
    </row>
    <row r="22" spans="1:6" s="2" customFormat="1" ht="17.100000000000001" customHeight="1" x14ac:dyDescent="0.2">
      <c r="A22" s="60" t="s">
        <v>38</v>
      </c>
      <c r="B22" s="80">
        <v>2.29E-2</v>
      </c>
      <c r="C22" s="33">
        <f>ROUND(20*(B$10*B22),0)/20</f>
        <v>114.5</v>
      </c>
      <c r="D22" s="13"/>
    </row>
    <row r="23" spans="1:6" s="2" customFormat="1" ht="17.100000000000001" customHeight="1" x14ac:dyDescent="0.25">
      <c r="A23" s="60" t="s">
        <v>28</v>
      </c>
      <c r="B23" s="78">
        <v>8.3000000000000001E-3</v>
      </c>
      <c r="C23" s="69">
        <f>IF(B$12="Femme",ROUND(20*(B$10*B$23),0)/20,0)</f>
        <v>41.5</v>
      </c>
      <c r="D23" s="53"/>
      <c r="E23" s="13"/>
      <c r="F23" s="54"/>
    </row>
    <row r="24" spans="1:6" s="2" customFormat="1" ht="17.100000000000001" customHeight="1" x14ac:dyDescent="0.2">
      <c r="A24" s="60" t="s">
        <v>27</v>
      </c>
      <c r="B24" s="78">
        <v>8.3000000000000001E-3</v>
      </c>
      <c r="C24" s="69">
        <f>IF(B$12="Homme",ROUND(20*(B$10*B$24),0)/20,0)</f>
        <v>0</v>
      </c>
      <c r="D24" s="53"/>
      <c r="E24" s="13"/>
    </row>
    <row r="25" spans="1:6" s="2" customFormat="1" ht="17.100000000000001" customHeight="1" x14ac:dyDescent="0.2">
      <c r="A25" s="63" t="s">
        <v>4</v>
      </c>
      <c r="B25" s="82">
        <v>1.17E-3</v>
      </c>
      <c r="C25" s="33">
        <f>ROUND(20*(B$10*B25),0)/20</f>
        <v>5.85</v>
      </c>
      <c r="D25" s="13"/>
    </row>
    <row r="26" spans="1:6" s="2" customFormat="1" ht="17.100000000000001" customHeight="1" thickBot="1" x14ac:dyDescent="0.25">
      <c r="A26" s="64" t="s">
        <v>5</v>
      </c>
      <c r="B26" s="79">
        <v>7.2000000000000005E-4</v>
      </c>
      <c r="C26" s="34">
        <f>ROUND(20*(B15*0.051%),0)/20</f>
        <v>0</v>
      </c>
      <c r="D26" s="13"/>
    </row>
    <row r="27" spans="1:6" ht="21.75" customHeight="1" thickTop="1" thickBot="1" x14ac:dyDescent="0.3">
      <c r="A27" s="35" t="s">
        <v>23</v>
      </c>
      <c r="B27" s="22"/>
      <c r="C27" s="36">
        <f>SUM(C18:C26)</f>
        <v>485.8</v>
      </c>
      <c r="D27" s="10"/>
    </row>
    <row r="28" spans="1:6" ht="15" x14ac:dyDescent="0.25">
      <c r="A28" s="4"/>
      <c r="B28" s="14"/>
      <c r="C28" s="9"/>
      <c r="D28" s="10"/>
    </row>
    <row r="29" spans="1:6" ht="15.75" thickBot="1" x14ac:dyDescent="0.3">
      <c r="A29" s="4"/>
      <c r="C29" s="11"/>
    </row>
    <row r="30" spans="1:6" ht="21.75" customHeight="1" thickBot="1" x14ac:dyDescent="0.25">
      <c r="A30" s="90" t="s">
        <v>12</v>
      </c>
      <c r="B30" s="91"/>
      <c r="C30" s="92"/>
      <c r="D30" s="15"/>
    </row>
    <row r="31" spans="1:6" ht="9.75" customHeight="1" x14ac:dyDescent="0.2">
      <c r="A31" s="37"/>
      <c r="B31" s="15"/>
      <c r="C31" s="38"/>
      <c r="D31" s="15"/>
    </row>
    <row r="32" spans="1:6" s="2" customFormat="1" ht="17.100000000000001" customHeight="1" x14ac:dyDescent="0.2">
      <c r="A32" s="39" t="s">
        <v>14</v>
      </c>
      <c r="B32" s="108">
        <f>B11</f>
        <v>60000</v>
      </c>
      <c r="C32" s="109"/>
    </row>
    <row r="33" spans="1:7" s="2" customFormat="1" ht="17.100000000000001" customHeight="1" x14ac:dyDescent="0.2">
      <c r="A33" s="40" t="s">
        <v>18</v>
      </c>
      <c r="B33" s="86">
        <f>IF(B9=100,B32, (100*B32)/B9)</f>
        <v>60000</v>
      </c>
      <c r="C33" s="87"/>
      <c r="D33" s="47"/>
    </row>
    <row r="34" spans="1:7" s="2" customFormat="1" ht="17.100000000000001" customHeight="1" x14ac:dyDescent="0.2">
      <c r="A34" s="40" t="s">
        <v>17</v>
      </c>
      <c r="B34" s="86">
        <f>IF(8.5%*B33+(C45/2)&gt;C44,C44,8.5%*B33+(C45/2))</f>
        <v>20220</v>
      </c>
      <c r="C34" s="87"/>
    </row>
    <row r="35" spans="1:7" s="2" customFormat="1" ht="17.100000000000001" customHeight="1" x14ac:dyDescent="0.2">
      <c r="A35" s="41" t="s">
        <v>10</v>
      </c>
      <c r="B35" s="86">
        <f>B33-B34</f>
        <v>39780</v>
      </c>
      <c r="C35" s="87"/>
    </row>
    <row r="36" spans="1:7" s="2" customFormat="1" ht="17.100000000000001" customHeight="1" thickBot="1" x14ac:dyDescent="0.25">
      <c r="A36" s="83" t="s">
        <v>39</v>
      </c>
      <c r="B36" s="88">
        <f>((((B35*9%))*B9)/12)/100</f>
        <v>298.35000000000002</v>
      </c>
      <c r="C36" s="89"/>
    </row>
    <row r="37" spans="1:7" s="2" customFormat="1" ht="17.100000000000001" customHeight="1" x14ac:dyDescent="0.2">
      <c r="A37" s="84" t="s">
        <v>40</v>
      </c>
      <c r="B37" s="122">
        <f>B36*2</f>
        <v>596.70000000000005</v>
      </c>
      <c r="C37" s="123"/>
    </row>
    <row r="38" spans="1:7" ht="15.75" thickBot="1" x14ac:dyDescent="0.25">
      <c r="A38" s="85" t="s">
        <v>41</v>
      </c>
      <c r="B38" s="124">
        <f>B37*12</f>
        <v>7160.4000000000005</v>
      </c>
      <c r="C38" s="125"/>
      <c r="G38" s="2"/>
    </row>
    <row r="39" spans="1:7" ht="15" x14ac:dyDescent="0.2">
      <c r="A39" s="23"/>
      <c r="B39" s="24"/>
      <c r="C39" s="24"/>
      <c r="G39" s="2"/>
    </row>
    <row r="40" spans="1:7" ht="15.75" thickBot="1" x14ac:dyDescent="0.3">
      <c r="A40" s="4"/>
      <c r="B40" s="4"/>
      <c r="C40" s="4"/>
      <c r="D40" s="4"/>
    </row>
    <row r="41" spans="1:7" s="2" customFormat="1" ht="25.15" customHeight="1" x14ac:dyDescent="0.2">
      <c r="A41" s="25" t="s">
        <v>25</v>
      </c>
      <c r="B41" s="99">
        <f>B42/12</f>
        <v>6082.5</v>
      </c>
      <c r="C41" s="100"/>
    </row>
    <row r="42" spans="1:7" s="2" customFormat="1" ht="25.15" customHeight="1" thickBot="1" x14ac:dyDescent="0.25">
      <c r="A42" s="26" t="s">
        <v>13</v>
      </c>
      <c r="B42" s="102">
        <f>SUM((B10*12)+(C27*12)+B38)</f>
        <v>72990</v>
      </c>
      <c r="C42" s="103"/>
    </row>
    <row r="44" spans="1:7" hidden="1" x14ac:dyDescent="0.2">
      <c r="B44" t="s">
        <v>15</v>
      </c>
      <c r="C44" s="81">
        <v>26460</v>
      </c>
    </row>
    <row r="45" spans="1:7" hidden="1" x14ac:dyDescent="0.2">
      <c r="B45" t="s">
        <v>16</v>
      </c>
      <c r="C45" s="81">
        <v>30240</v>
      </c>
    </row>
  </sheetData>
  <sheetProtection algorithmName="SHA-512" hashValue="OcnE/ADZoEzLaA1uV+xdSzOVYipZ0pEHIn52YW7gSnvswGqNZxqJqP4YNk6idCW5bHXxfxbvSU8Mz9Q3tPeusQ==" saltValue="gJ0LdECaeA+FVMgLqedFtg==" spinCount="100000" sheet="1" objects="1" scenarios="1"/>
  <protectedRanges>
    <protectedRange sqref="B12:C12" name="Plage1"/>
  </protectedRanges>
  <mergeCells count="19">
    <mergeCell ref="B35:C35"/>
    <mergeCell ref="B1:C5"/>
    <mergeCell ref="B7:C7"/>
    <mergeCell ref="B10:C10"/>
    <mergeCell ref="B11:C11"/>
    <mergeCell ref="B14:C14"/>
    <mergeCell ref="B15:C15"/>
    <mergeCell ref="A30:C30"/>
    <mergeCell ref="B9:C9"/>
    <mergeCell ref="B32:C32"/>
    <mergeCell ref="B33:C33"/>
    <mergeCell ref="B34:C34"/>
    <mergeCell ref="B12:C12"/>
    <mergeCell ref="A6:A7"/>
    <mergeCell ref="B36:C36"/>
    <mergeCell ref="B37:C37"/>
    <mergeCell ref="B38:C38"/>
    <mergeCell ref="B41:C41"/>
    <mergeCell ref="B42:C42"/>
  </mergeCells>
  <dataValidations count="2">
    <dataValidation type="list" allowBlank="1" showInputMessage="1" showErrorMessage="1" sqref="B9:C9" xr:uid="{00000000-0002-0000-0100-000000000000}">
      <formula1>TAUX</formula1>
    </dataValidation>
    <dataValidation type="list" allowBlank="1" showInputMessage="1" showErrorMessage="1" sqref="B12:C12" xr:uid="{00000000-0002-0000-0100-000001000000}">
      <formula1>"Femme,Homme"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2026 (x 13 mois)  </vt:lpstr>
      <vt:lpstr>2026 (x 12 mois)</vt:lpstr>
      <vt:lpstr>'2026 (x 12 mois)'!Zone_d_impression</vt:lpstr>
      <vt:lpstr>'2026 (x 13 mois)  '!Zone_d_impression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nguyenquang</dc:creator>
  <cp:lastModifiedBy>Robert Johanson</cp:lastModifiedBy>
  <cp:lastPrinted>2014-09-10T10:22:59Z</cp:lastPrinted>
  <dcterms:created xsi:type="dcterms:W3CDTF">2003-03-21T09:31:13Z</dcterms:created>
  <dcterms:modified xsi:type="dcterms:W3CDTF">2026-01-20T10:20:52Z</dcterms:modified>
</cp:coreProperties>
</file>