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00" activeTab="3"/>
  </bookViews>
  <sheets>
    <sheet name="Prix de vente  avec TVA " sheetId="1" r:id="rId1"/>
    <sheet name="Prix de vente  sans TVA" sheetId="2" r:id="rId2"/>
    <sheet name="Recette avec TVA" sheetId="3" r:id="rId3"/>
    <sheet name="Recette sans TVA" sheetId="4" r:id="rId4"/>
  </sheets>
  <definedNames>
    <definedName name="_xlnm.Print_Area" localSheetId="0">'Prix de vente  avec TVA '!$A$1:$D$13</definedName>
    <definedName name="_xlnm.Print_Area" localSheetId="1">'Prix de vente  sans TVA'!$A$1:$D$13</definedName>
    <definedName name="_xlnm.Print_Area" localSheetId="2">'Recette avec TVA'!$A$1:$F$10</definedName>
    <definedName name="_xlnm.Print_Area" localSheetId="3">'Recette sans TVA'!$A$1:$F$10</definedName>
  </definedNames>
  <calcPr fullCalcOnLoad="1"/>
</workbook>
</file>

<file path=xl/sharedStrings.xml><?xml version="1.0" encoding="utf-8"?>
<sst xmlns="http://schemas.openxmlformats.org/spreadsheetml/2006/main" count="37" uniqueCount="26">
  <si>
    <t>Montant nécessaire pour la recherche</t>
  </si>
  <si>
    <t>Montant sur WEB reporting nature recette</t>
  </si>
  <si>
    <t>Montant disponible pour la recherche</t>
  </si>
  <si>
    <t>Montant à demander au bailleur : minimum 10'000.- CHF/TTC</t>
  </si>
  <si>
    <t>Montant disponible après TVA et OVERHEAD</t>
  </si>
  <si>
    <t>Montant reçu du bailleur</t>
  </si>
  <si>
    <t xml:space="preserve">Choisir le Taux d'overhead </t>
  </si>
  <si>
    <t>en cliquant sur l'onglet correspondant ci-dessous.</t>
  </si>
  <si>
    <t>Montant à demander au bailleur : minimum 10'000.- CHF</t>
  </si>
  <si>
    <t xml:space="preserve">Vous pouvez aussi consulter la feuille "Recette avec TVA", </t>
  </si>
  <si>
    <t xml:space="preserve">Vous pouvez aussi consulter la feuille "Prix de vente avec TVA", </t>
  </si>
  <si>
    <t xml:space="preserve">Vous pouvez aussi consulter la feuille "Recette sans TVA", </t>
  </si>
  <si>
    <t xml:space="preserve">Vous pouvez aussi consulter la feuille "Prix de vente sans TVA", </t>
  </si>
  <si>
    <t>Choisir le taux d'overhead</t>
  </si>
  <si>
    <t>Choisir le Taux d'overhead</t>
  </si>
  <si>
    <t>Calcul pour déterminer le montant réel disponible sur une recette soumise à la TVA</t>
  </si>
  <si>
    <t>Calcul du prix de vente d'une prestation ou montant d'un contrat de mandat soumis à l'overheads et à la TVA</t>
  </si>
  <si>
    <t>Calcul du prix de vente d'une prestation ou montant d'un contrat de mandat soumis à l'overheads, mais pas à la TVA</t>
  </si>
  <si>
    <t>Calcul pour déterminer le montant réel disponible sur une recette non soumise à la TVA</t>
  </si>
  <si>
    <t>Ce décompte est valable uniquement pour les recettes soumises à l'overhead (min. 10'000.-CHF/HT; selon la procédure.)</t>
  </si>
  <si>
    <t>Pas de TVA versée à Berne</t>
  </si>
  <si>
    <t>Montant nécessaire pour la prestation ou pour le mandat</t>
  </si>
  <si>
    <t>Montant disponible pour la prestation ou pour le mandat</t>
  </si>
  <si>
    <t>Overhead déduit (nature 3980002 sur le WEB)</t>
  </si>
  <si>
    <t>TVA versée à Berne au taux forfaitaire de  5.1 %</t>
  </si>
  <si>
    <t xml:space="preserve">TVA versée à Berne aux taux fortaitaire de 5.1 % </t>
  </si>
</sst>
</file>

<file path=xl/styles.xml><?xml version="1.0" encoding="utf-8"?>
<styleSheet xmlns="http://schemas.openxmlformats.org/spreadsheetml/2006/main">
  <numFmts count="2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00000000000%"/>
    <numFmt numFmtId="179" formatCode="#,##0.000000000000"/>
    <numFmt numFmtId="180" formatCode="#,##0.0000"/>
    <numFmt numFmtId="181" formatCode="0.0%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1.5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0" fontId="0" fillId="0" borderId="0" xfId="0" applyAlignment="1" quotePrefix="1">
      <alignment vertical="center"/>
    </xf>
    <xf numFmtId="10" fontId="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33" borderId="11" xfId="0" applyFill="1" applyBorder="1" applyAlignment="1">
      <alignment vertical="center"/>
    </xf>
    <xf numFmtId="4" fontId="0" fillId="33" borderId="11" xfId="0" applyNumberFormat="1" applyFill="1" applyBorder="1" applyAlignment="1">
      <alignment vertical="center"/>
    </xf>
    <xf numFmtId="4" fontId="0" fillId="0" borderId="10" xfId="0" applyNumberForma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9" fontId="8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top"/>
    </xf>
    <xf numFmtId="4" fontId="11" fillId="0" borderId="0" xfId="0" applyNumberFormat="1" applyFont="1" applyAlignment="1" applyProtection="1">
      <alignment vertical="center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0" fontId="0" fillId="0" borderId="0" xfId="0" applyNumberFormat="1" applyAlignment="1">
      <alignment vertical="center"/>
    </xf>
    <xf numFmtId="40" fontId="0" fillId="0" borderId="0" xfId="0" applyNumberFormat="1" applyAlignment="1" quotePrefix="1">
      <alignment vertical="center"/>
    </xf>
    <xf numFmtId="40" fontId="1" fillId="0" borderId="10" xfId="0" applyNumberFormat="1" applyFont="1" applyFill="1" applyBorder="1" applyAlignment="1">
      <alignment vertical="center"/>
    </xf>
    <xf numFmtId="40" fontId="0" fillId="0" borderId="10" xfId="0" applyNumberFormat="1" applyBorder="1" applyAlignment="1" quotePrefix="1">
      <alignment vertical="center"/>
    </xf>
    <xf numFmtId="4" fontId="0" fillId="0" borderId="0" xfId="0" applyNumberFormat="1" applyBorder="1" applyAlignment="1" quotePrefix="1">
      <alignment vertical="center"/>
    </xf>
    <xf numFmtId="4" fontId="0" fillId="33" borderId="10" xfId="0" applyNumberFormat="1" applyFill="1" applyBorder="1" applyAlignment="1" quotePrefix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9" fontId="8" fillId="0" borderId="0" xfId="0" applyNumberFormat="1" applyFont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115" zoomScaleNormal="115" zoomScalePageLayoutView="0" workbookViewId="0" topLeftCell="A1">
      <selection activeCell="H3" sqref="H3"/>
    </sheetView>
  </sheetViews>
  <sheetFormatPr defaultColWidth="11.421875" defaultRowHeight="12.75"/>
  <cols>
    <col min="1" max="1" width="64.28125" style="1" customWidth="1"/>
    <col min="2" max="2" width="19.8515625" style="1" customWidth="1"/>
    <col min="3" max="3" width="10.421875" style="1" customWidth="1"/>
    <col min="4" max="16384" width="11.421875" style="1" customWidth="1"/>
  </cols>
  <sheetData>
    <row r="1" spans="1:8" ht="17.25" customHeight="1">
      <c r="A1" s="28" t="s">
        <v>16</v>
      </c>
      <c r="H1" s="9">
        <v>2</v>
      </c>
    </row>
    <row r="2" spans="1:8" ht="17.25" customHeight="1">
      <c r="A2" s="6"/>
      <c r="H2" s="51" t="str">
        <f>13&amp;"%   Faculté de Medecine"</f>
        <v>13%   Faculté de Medecine</v>
      </c>
    </row>
    <row r="3" spans="1:8" ht="17.25" customHeight="1">
      <c r="A3" s="7"/>
      <c r="H3" s="51" t="str">
        <f>9&amp;"%   Autres facultés; instituts, centres interfac.  ..."</f>
        <v>9%   Autres facultés; instituts, centres interfac.  ...</v>
      </c>
    </row>
    <row r="4" spans="1:8" ht="17.25" customHeight="1">
      <c r="A4" s="17" t="s">
        <v>0</v>
      </c>
      <c r="B4" s="33">
        <v>100000</v>
      </c>
      <c r="H4" s="13"/>
    </row>
    <row r="5" spans="1:4" ht="17.25" customHeight="1">
      <c r="A5" s="40" t="s">
        <v>13</v>
      </c>
      <c r="D5" s="42"/>
    </row>
    <row r="6" spans="1:4" ht="17.25" customHeight="1">
      <c r="A6" s="32"/>
      <c r="D6" s="42"/>
    </row>
    <row r="7" spans="1:6" ht="21" customHeight="1">
      <c r="A7" s="4"/>
      <c r="D7" s="42"/>
      <c r="F7" s="2"/>
    </row>
    <row r="8" spans="1:6" ht="20.25" customHeight="1">
      <c r="A8" s="24" t="s">
        <v>3</v>
      </c>
      <c r="B8" s="44">
        <f>+B9+B10</f>
        <v>114857.75</v>
      </c>
      <c r="C8" s="3"/>
      <c r="D8" s="42"/>
      <c r="E8" s="42"/>
      <c r="F8" s="2"/>
    </row>
    <row r="9" spans="1:27" ht="20.25" customHeight="1">
      <c r="A9" s="49" t="s">
        <v>24</v>
      </c>
      <c r="B9" s="45">
        <f>ROUND(20*($B10*5.1/94.9),0)/20</f>
        <v>5857.75</v>
      </c>
      <c r="C9" s="3"/>
      <c r="D9" s="43"/>
      <c r="E9" s="43"/>
      <c r="F9" s="8"/>
      <c r="AA9" s="2"/>
    </row>
    <row r="10" spans="1:6" ht="20.25" customHeight="1">
      <c r="A10" s="25" t="s">
        <v>1</v>
      </c>
      <c r="B10" s="47">
        <f>ROUND(20*(IF(AND($B4&gt;=10000,$H1=1),$B12*113/100,IF(AND($B4&gt;=10000,$H1=2),$B12*109/100,B12))),0)/20</f>
        <v>109000</v>
      </c>
      <c r="C10" s="5"/>
      <c r="D10" s="42"/>
      <c r="E10" s="42"/>
      <c r="F10" s="8"/>
    </row>
    <row r="11" spans="1:6" ht="20.25" customHeight="1">
      <c r="A11" s="26" t="str">
        <f>IF(B10&gt;=10000,"Overhead déduit (nature 3980002 sur le WEB)","Montant non soumis au Overhead")</f>
        <v>Overhead déduit (nature 3980002 sur le WEB)</v>
      </c>
      <c r="B11" s="20">
        <f>+B10-B12</f>
        <v>9000</v>
      </c>
      <c r="C11" s="12"/>
      <c r="D11" s="42"/>
      <c r="E11" s="46"/>
      <c r="F11" s="8"/>
    </row>
    <row r="12" spans="1:5" ht="20.25" customHeight="1" thickBot="1">
      <c r="A12" s="18" t="s">
        <v>2</v>
      </c>
      <c r="B12" s="16">
        <f>+B4</f>
        <v>100000</v>
      </c>
      <c r="C12" s="3"/>
      <c r="D12" s="42"/>
      <c r="E12" s="3"/>
    </row>
    <row r="13" spans="1:4" ht="13.5" thickTop="1">
      <c r="A13" s="35"/>
      <c r="B13" s="35"/>
      <c r="D13" s="42"/>
    </row>
    <row r="14" spans="1:4" ht="13.5" customHeight="1">
      <c r="A14" s="36" t="s">
        <v>9</v>
      </c>
      <c r="B14" s="37"/>
      <c r="D14" s="42"/>
    </row>
    <row r="15" spans="1:2" ht="12" customHeight="1">
      <c r="A15" s="38" t="s">
        <v>7</v>
      </c>
      <c r="B15" s="39"/>
    </row>
    <row r="16" spans="1:2" ht="19.5" customHeight="1">
      <c r="A16"/>
      <c r="B16"/>
    </row>
    <row r="17" spans="1:2" ht="15" customHeight="1">
      <c r="A17"/>
      <c r="B17"/>
    </row>
    <row r="18" spans="1:2" ht="15" customHeight="1">
      <c r="A18"/>
      <c r="B18"/>
    </row>
    <row r="19" spans="1:2" ht="15" customHeight="1">
      <c r="A19"/>
      <c r="B19"/>
    </row>
    <row r="20" spans="1:2" ht="15" customHeight="1">
      <c r="A20"/>
      <c r="B20"/>
    </row>
  </sheetData>
  <sheetProtection password="DAE1" sheet="1"/>
  <printOptions horizontalCentered="1"/>
  <pageMargins left="0.5905511811023623" right="0.5905511811023623" top="1.5748031496062993" bottom="0.984251968503937" header="0.5118110236220472" footer="0.5118110236220472"/>
  <pageSetup fitToHeight="1" fitToWidth="1" horizontalDpi="300" verticalDpi="300" orientation="landscape" paperSize="9" r:id="rId2"/>
  <headerFooter alignWithMargins="0">
    <oddHeader>&amp;L&amp;"Arial,Gras"UNIVERSITE DE GENEVE&amp;8
ADMINISTRATION CENTRALE&amp;"Arial,Normal"
DIVISION COMPTABILITE ET GESTION FINANCIERE
</oddHeader>
    <oddFooter>&amp;R&amp;F/&amp;D</oddFooter>
  </headerFooter>
  <ignoredErrors>
    <ignoredError sqref="H2:H3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115" zoomScaleNormal="115" zoomScalePageLayoutView="0" workbookViewId="0" topLeftCell="A1">
      <selection activeCell="N2" sqref="N2:N3"/>
    </sheetView>
  </sheetViews>
  <sheetFormatPr defaultColWidth="11.421875" defaultRowHeight="12.75"/>
  <cols>
    <col min="1" max="1" width="62.140625" style="1" customWidth="1"/>
    <col min="2" max="2" width="22.7109375" style="1" customWidth="1"/>
    <col min="3" max="3" width="10.421875" style="1" customWidth="1"/>
    <col min="4" max="16384" width="11.421875" style="1" customWidth="1"/>
  </cols>
  <sheetData>
    <row r="1" spans="1:14" ht="17.25" customHeight="1">
      <c r="A1" s="28" t="s">
        <v>17</v>
      </c>
      <c r="N1" s="9">
        <v>1</v>
      </c>
    </row>
    <row r="2" spans="1:14" ht="17.25" customHeight="1">
      <c r="A2" s="6"/>
      <c r="N2" s="51" t="str">
        <f>13&amp;"%   Faculté de Medecine"</f>
        <v>13%   Faculté de Medecine</v>
      </c>
    </row>
    <row r="3" spans="1:14" ht="17.25" customHeight="1">
      <c r="A3" s="7"/>
      <c r="N3" s="51" t="str">
        <f>9&amp;"%   Autres facultés; instituts, centres interfac.  ..."</f>
        <v>9%   Autres facultés; instituts, centres interfac.  ...</v>
      </c>
    </row>
    <row r="4" spans="1:14" ht="17.25" customHeight="1">
      <c r="A4" s="17" t="s">
        <v>21</v>
      </c>
      <c r="B4" s="33">
        <v>10000</v>
      </c>
      <c r="N4" s="13"/>
    </row>
    <row r="5" ht="17.25" customHeight="1">
      <c r="A5" s="40" t="s">
        <v>13</v>
      </c>
    </row>
    <row r="6" ht="17.25" customHeight="1">
      <c r="A6" s="29"/>
    </row>
    <row r="7" spans="1:6" ht="21" customHeight="1">
      <c r="A7" s="4"/>
      <c r="F7" s="2"/>
    </row>
    <row r="8" spans="1:6" ht="20.25" customHeight="1">
      <c r="A8" s="24" t="s">
        <v>8</v>
      </c>
      <c r="B8" s="44">
        <f>+B9+B10</f>
        <v>11300</v>
      </c>
      <c r="C8" s="3"/>
      <c r="E8" s="11"/>
      <c r="F8" s="2"/>
    </row>
    <row r="9" spans="1:14" ht="20.25" customHeight="1">
      <c r="A9" s="49" t="s">
        <v>20</v>
      </c>
      <c r="B9" s="45">
        <f>ROUND(20*($B10*0/94),0)/20</f>
        <v>0</v>
      </c>
      <c r="C9" s="3"/>
      <c r="D9" s="11"/>
      <c r="F9" s="8"/>
      <c r="N9" s="2"/>
    </row>
    <row r="10" spans="1:6" ht="20.25" customHeight="1">
      <c r="A10" s="25" t="s">
        <v>1</v>
      </c>
      <c r="B10" s="47">
        <f>ROUND(20*(IF(AND($B4&gt;=10000,$N1=1),$B12*113/100,IF(AND($B4&gt;=10000,$N1=2),$B12*109/100,B12))),0)/20</f>
        <v>11300</v>
      </c>
      <c r="C10" s="5"/>
      <c r="F10" s="8"/>
    </row>
    <row r="11" spans="1:6" ht="20.25" customHeight="1">
      <c r="A11" s="26" t="str">
        <f>IF(B10&gt;=10000,"Overhead déduit (nature 3980002 sur le WEB)","Montant non soumis au Overhead")</f>
        <v>Overhead déduit (nature 3980002 sur le WEB)</v>
      </c>
      <c r="B11" s="20">
        <f>+B10-B12</f>
        <v>1300</v>
      </c>
      <c r="C11" s="12"/>
      <c r="F11" s="8"/>
    </row>
    <row r="12" spans="1:3" ht="20.25" customHeight="1" thickBot="1">
      <c r="A12" s="50" t="s">
        <v>22</v>
      </c>
      <c r="B12" s="16">
        <f>+B4</f>
        <v>10000</v>
      </c>
      <c r="C12" s="3"/>
    </row>
    <row r="13" ht="13.5" thickTop="1"/>
    <row r="14" spans="1:2" ht="15" customHeight="1">
      <c r="A14" s="36" t="s">
        <v>11</v>
      </c>
      <c r="B14" s="37"/>
    </row>
    <row r="15" spans="1:2" ht="14.25" customHeight="1">
      <c r="A15" s="38" t="s">
        <v>7</v>
      </c>
      <c r="B15" s="39"/>
    </row>
    <row r="16" spans="1:2" ht="19.5" customHeight="1">
      <c r="A16"/>
      <c r="B16"/>
    </row>
    <row r="17" spans="1:2" ht="15" customHeight="1">
      <c r="A17"/>
      <c r="B17"/>
    </row>
    <row r="18" spans="1:2" ht="15" customHeight="1">
      <c r="A18"/>
      <c r="B18"/>
    </row>
    <row r="19" spans="1:2" ht="15" customHeight="1">
      <c r="A19"/>
      <c r="B19"/>
    </row>
    <row r="20" spans="1:2" ht="15" customHeight="1">
      <c r="A20"/>
      <c r="B20"/>
    </row>
  </sheetData>
  <sheetProtection password="DAE1" sheet="1"/>
  <printOptions horizontalCentered="1"/>
  <pageMargins left="0.5905511811023623" right="0.5905511811023623" top="1.5748031496062993" bottom="0.984251968503937" header="0.5118110236220472" footer="0.5118110236220472"/>
  <pageSetup fitToHeight="1" fitToWidth="1" horizontalDpi="300" verticalDpi="300" orientation="landscape" paperSize="9" r:id="rId2"/>
  <headerFooter alignWithMargins="0">
    <oddHeader>&amp;L&amp;"Arial,Gras"UNIVERSITE DE GENEVE&amp;8
ADMINISTRATION CENTRALE&amp;"Arial,Normal"
DIVISION COMPTABILITE ET GESTION FINANCIERE
</oddHeader>
    <oddFooter>&amp;R&amp;F/&amp;D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="130" zoomScaleNormal="130" zoomScalePageLayoutView="0" workbookViewId="0" topLeftCell="A1">
      <selection activeCell="M2" sqref="M2:M3"/>
    </sheetView>
  </sheetViews>
  <sheetFormatPr defaultColWidth="11.421875" defaultRowHeight="12.75"/>
  <cols>
    <col min="1" max="1" width="45.8515625" style="0" customWidth="1"/>
    <col min="2" max="2" width="19.00390625" style="0" customWidth="1"/>
  </cols>
  <sheetData>
    <row r="1" spans="1:13" ht="18" customHeight="1">
      <c r="A1" s="23" t="s">
        <v>15</v>
      </c>
      <c r="M1" s="31">
        <v>2</v>
      </c>
    </row>
    <row r="2" spans="1:13" ht="18" customHeight="1">
      <c r="A2" s="27" t="s">
        <v>19</v>
      </c>
      <c r="B2" s="1"/>
      <c r="M2" s="51" t="str">
        <f>13&amp;"%   Faculté de Medecine"</f>
        <v>13%   Faculté de Medecine</v>
      </c>
    </row>
    <row r="3" spans="1:13" ht="18" customHeight="1">
      <c r="A3" s="17"/>
      <c r="B3" s="1"/>
      <c r="M3" s="51" t="str">
        <f>9&amp;"%   Autres facultés; instituts, centres interfac.  ..."</f>
        <v>9%   Autres facultés; instituts, centres interfac.  ...</v>
      </c>
    </row>
    <row r="4" spans="1:13" ht="18" customHeight="1">
      <c r="A4" s="41" t="s">
        <v>6</v>
      </c>
      <c r="B4" s="1"/>
      <c r="M4" s="10"/>
    </row>
    <row r="5" spans="1:2" ht="18" customHeight="1">
      <c r="A5" s="41"/>
      <c r="B5" s="1"/>
    </row>
    <row r="6" spans="1:2" ht="21" customHeight="1">
      <c r="A6" s="48" t="s">
        <v>5</v>
      </c>
      <c r="B6" s="34">
        <v>100000</v>
      </c>
    </row>
    <row r="7" spans="1:2" ht="21" customHeight="1">
      <c r="A7" s="21" t="s">
        <v>25</v>
      </c>
      <c r="B7" s="14">
        <f>ROUND(20*(B6*5.1%),0)/20</f>
        <v>5100</v>
      </c>
    </row>
    <row r="8" spans="1:2" ht="21" customHeight="1">
      <c r="A8" s="22" t="s">
        <v>1</v>
      </c>
      <c r="B8" s="15">
        <f>B6-B7</f>
        <v>94900</v>
      </c>
    </row>
    <row r="9" spans="1:2" ht="21" customHeight="1">
      <c r="A9" s="49" t="s">
        <v>23</v>
      </c>
      <c r="B9" s="20">
        <f>IF(B8&gt;=10000,(ROUND(20*(IF(M1=1,B8*13/113,IF(M1=2,B8*9/109,0))),0)/20),0)</f>
        <v>7835.8</v>
      </c>
    </row>
    <row r="10" spans="1:2" ht="21" customHeight="1" thickBot="1">
      <c r="A10" s="18" t="s">
        <v>4</v>
      </c>
      <c r="B10" s="19">
        <f>B8-B9</f>
        <v>87064.2</v>
      </c>
    </row>
    <row r="11" spans="1:2" ht="13.5" thickTop="1">
      <c r="A11" s="39"/>
      <c r="B11" s="39"/>
    </row>
    <row r="12" spans="1:2" ht="12.75">
      <c r="A12" s="36" t="s">
        <v>10</v>
      </c>
      <c r="B12" s="39"/>
    </row>
    <row r="13" spans="1:2" ht="12.75">
      <c r="A13" s="38" t="s">
        <v>7</v>
      </c>
      <c r="B13" s="39"/>
    </row>
  </sheetData>
  <sheetProtection password="DAE1" sheet="1"/>
  <printOptions horizontalCentered="1"/>
  <pageMargins left="0.5905511811023623" right="0.5905511811023623" top="1.5748031496062993" bottom="0.984251968503937" header="0.5118110236220472" footer="0.5118110236220472"/>
  <pageSetup horizontalDpi="300" verticalDpi="300" orientation="landscape" paperSize="9" r:id="rId2"/>
  <headerFooter alignWithMargins="0">
    <oddHeader>&amp;L&amp;"Arial,Gras"UNIVERSITE DE GENEVE&amp;"Arial,Normal"
&amp;"Arial,Gras"&amp;8ADMINISTRATION CENTRALE&amp;"Arial,Normal"&amp;10
&amp;8DIVISION COMPTABILITE ET GESTION FINANCIERE</oddHeader>
    <oddFooter>&amp;R&amp;F/&amp;D</oddFooter>
  </headerFooter>
  <ignoredErrors>
    <ignoredError sqref="B9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15" zoomScaleNormal="115" zoomScalePageLayoutView="0" workbookViewId="0" topLeftCell="A1">
      <selection activeCell="A12" sqref="A12"/>
    </sheetView>
  </sheetViews>
  <sheetFormatPr defaultColWidth="11.421875" defaultRowHeight="12.75"/>
  <cols>
    <col min="1" max="1" width="45.8515625" style="0" customWidth="1"/>
    <col min="2" max="2" width="19.00390625" style="0" customWidth="1"/>
  </cols>
  <sheetData>
    <row r="1" spans="1:20" ht="18" customHeight="1">
      <c r="A1" s="23" t="s">
        <v>18</v>
      </c>
      <c r="T1" s="31">
        <v>2</v>
      </c>
    </row>
    <row r="2" spans="1:20" ht="18" customHeight="1">
      <c r="A2" s="27"/>
      <c r="B2" s="1"/>
      <c r="T2" s="30" t="str">
        <f>13&amp;"%   Faculté de Medecine"</f>
        <v>13%   Faculté de Medecine</v>
      </c>
    </row>
    <row r="3" spans="1:20" ht="18" customHeight="1">
      <c r="A3" s="17"/>
      <c r="B3" s="1"/>
      <c r="T3" s="30" t="str">
        <f>9&amp;"%   Autres facultés; instituts, centres interfac.  ..."</f>
        <v>9%   Autres facultés; instituts, centres interfac.  ...</v>
      </c>
    </row>
    <row r="4" spans="1:20" ht="18" customHeight="1">
      <c r="A4" s="41" t="s">
        <v>14</v>
      </c>
      <c r="B4" s="1"/>
      <c r="T4" s="10"/>
    </row>
    <row r="5" spans="1:2" ht="18" customHeight="1">
      <c r="A5" s="41"/>
      <c r="B5" s="1"/>
    </row>
    <row r="6" spans="1:2" ht="21" customHeight="1">
      <c r="A6" s="48" t="s">
        <v>5</v>
      </c>
      <c r="B6" s="34">
        <v>20000</v>
      </c>
    </row>
    <row r="7" spans="1:2" ht="21" customHeight="1">
      <c r="A7" s="21" t="s">
        <v>20</v>
      </c>
      <c r="B7" s="14">
        <v>0</v>
      </c>
    </row>
    <row r="8" spans="1:2" ht="21" customHeight="1">
      <c r="A8" s="22" t="s">
        <v>1</v>
      </c>
      <c r="B8" s="15">
        <f>B6-B7</f>
        <v>20000</v>
      </c>
    </row>
    <row r="9" spans="1:2" ht="21" customHeight="1">
      <c r="A9" s="49" t="s">
        <v>23</v>
      </c>
      <c r="B9" s="20">
        <f>IF(B8&gt;=10000,(ROUND(20*(IF(T1=1,B8*13/113,IF(T1=2,B8*9/109,0))),0)/20),0)</f>
        <v>1651.4</v>
      </c>
    </row>
    <row r="10" spans="1:2" ht="21" customHeight="1" thickBot="1">
      <c r="A10" s="18" t="s">
        <v>4</v>
      </c>
      <c r="B10" s="19">
        <f>B8-B9</f>
        <v>18348.6</v>
      </c>
    </row>
    <row r="11" ht="13.5" thickTop="1"/>
    <row r="12" spans="1:2" ht="12.75">
      <c r="A12" s="36" t="s">
        <v>12</v>
      </c>
      <c r="B12" s="39"/>
    </row>
    <row r="13" spans="1:2" ht="12.75">
      <c r="A13" s="38" t="s">
        <v>7</v>
      </c>
      <c r="B13" s="39"/>
    </row>
  </sheetData>
  <sheetProtection password="DAE1" sheet="1"/>
  <printOptions horizontalCentered="1"/>
  <pageMargins left="0.5905511811023623" right="0.5905511811023623" top="1.5748031496062993" bottom="0.984251968503937" header="0.5118110236220472" footer="0.5118110236220472"/>
  <pageSetup horizontalDpi="300" verticalDpi="300" orientation="landscape" paperSize="9" r:id="rId2"/>
  <headerFooter alignWithMargins="0">
    <oddHeader>&amp;L&amp;"Arial,Gras"UNIVERSITE DE GENEVE&amp;"Arial,Normal"
&amp;"Arial,Gras"&amp;8ADMINISTRATION CENTRALE&amp;"Arial,Normal"&amp;10
&amp;8DIVISION COMPTABILITE ET GESTION FINANCIERE</oddHeader>
    <oddFooter>&amp;R&amp;F/&amp;D</oddFooter>
  </headerFooter>
  <ignoredErrors>
    <ignoredError sqref="B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Cedric Haring</dc:creator>
  <cp:keywords/>
  <dc:description/>
  <cp:lastModifiedBy>support</cp:lastModifiedBy>
  <cp:lastPrinted>2011-05-04T13:12:18Z</cp:lastPrinted>
  <dcterms:created xsi:type="dcterms:W3CDTF">2002-07-11T13:40:39Z</dcterms:created>
  <dcterms:modified xsi:type="dcterms:W3CDTF">2019-10-03T14:23:28Z</dcterms:modified>
  <cp:category/>
  <cp:version/>
  <cp:contentType/>
  <cp:contentStatus/>
</cp:coreProperties>
</file>