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I:\CommunCOMPTA\03 GESTION FONDS\01 FNS\FNS - Coût Infrastructure-YS\"/>
    </mc:Choice>
  </mc:AlternateContent>
  <xr:revisionPtr revIDLastSave="0" documentId="13_ncr:1_{D1456AEB-EC12-43DE-9872-169368C34F91}" xr6:coauthVersionLast="36" xr6:coauthVersionMax="36" xr10:uidLastSave="{00000000-0000-0000-0000-000000000000}"/>
  <bookViews>
    <workbookView xWindow="0" yWindow="0" windowWidth="32910" windowHeight="14670" xr2:uid="{00000000-000D-0000-FFFF-FFFF00000000}"/>
  </bookViews>
  <sheets>
    <sheet name="Plateforme X" sheetId="1" r:id="rId1"/>
    <sheet name="Explications" sheetId="2" r:id="rId2"/>
  </sheets>
  <externalReferences>
    <externalReference r:id="rId3"/>
  </externalReferences>
  <definedNames>
    <definedName name="__xlnm.Print_Area">#REF!</definedName>
    <definedName name="admin" localSheetId="0">'Plateforme X'!$F$23</definedName>
    <definedName name="admin">#REF!</definedName>
    <definedName name="admin1">'[1]Facility A'!$F$23</definedName>
    <definedName name="admin2" localSheetId="0">#REF!</definedName>
    <definedName name="admin2">#REF!</definedName>
    <definedName name="Alex">#REF!</definedName>
    <definedName name="bis" localSheetId="0">#REF!</definedName>
    <definedName name="bis">#REF!</definedName>
    <definedName name="bis_1">"#REF!"</definedName>
    <definedName name="clamp2" localSheetId="0">#REF!</definedName>
    <definedName name="clamp2">#REF!</definedName>
    <definedName name="clamp3" localSheetId="0">#REF!</definedName>
    <definedName name="clamp3">#REF!</definedName>
    <definedName name="clamps" localSheetId="0">#REF!</definedName>
    <definedName name="clamps">#REF!</definedName>
    <definedName name="Consommables" localSheetId="0">#REF!</definedName>
    <definedName name="Consommables">#REF!</definedName>
    <definedName name="dd" localSheetId="0">#REF!</definedName>
    <definedName name="dd">#REF!</definedName>
    <definedName name="depre" localSheetId="0">#REF!</definedName>
    <definedName name="depre">#REF!</definedName>
    <definedName name="depreciation" localSheetId="0">#REF!</definedName>
    <definedName name="depreciation">#REF!</definedName>
    <definedName name="DF_GRID_1" localSheetId="0">#REF!</definedName>
    <definedName name="DF_GRID_1">#REF!</definedName>
    <definedName name="DF_GRID_1_1">"#REF!"</definedName>
    <definedName name="DF_NAVPANEL_13" localSheetId="0">#REF!</definedName>
    <definedName name="DF_NAVPANEL_13">#REF!</definedName>
    <definedName name="DF_NAVPANEL_13_1">"#REF!"</definedName>
    <definedName name="DF_NAVPANEL_18" localSheetId="0">#REF!</definedName>
    <definedName name="DF_NAVPANEL_18">#REF!</definedName>
    <definedName name="DF_NAVPANEL_18_1">"#REF!"</definedName>
    <definedName name="m" localSheetId="0">#REF!</definedName>
    <definedName name="m">#REF!</definedName>
    <definedName name="maint" localSheetId="0">#REF!</definedName>
    <definedName name="maint">#REF!</definedName>
    <definedName name="maintenance" localSheetId="0">'Plateforme X'!$F$16</definedName>
    <definedName name="maintenance">#REF!</definedName>
    <definedName name="mop" localSheetId="0">'Plateforme X'!#REF!</definedName>
    <definedName name="mop">#REF!</definedName>
    <definedName name="Nic">#REF!</definedName>
    <definedName name="Nick" localSheetId="0">#REF!</definedName>
    <definedName name="Nick">#REF!</definedName>
    <definedName name="Nix" localSheetId="0">#REF!</definedName>
    <definedName name="Nix">#REF!</definedName>
    <definedName name="Proteomic">#REF!</definedName>
    <definedName name="salaire1" localSheetId="0">#REF!</definedName>
    <definedName name="salaire1">#REF!</definedName>
    <definedName name="salaires" localSheetId="0">'Plateforme X'!$F$7</definedName>
    <definedName name="salaires">#REF!</definedName>
    <definedName name="salairetot" localSheetId="0">#REF!</definedName>
    <definedName name="salairetot">#REF!</definedName>
    <definedName name="saltot" localSheetId="0">#REF!</definedName>
    <definedName name="saltot">#REF!</definedName>
    <definedName name="SAPBEXdnldView" hidden="1">"D7Z8TMLTJ6CWAQTLBIF1C0NWX"</definedName>
    <definedName name="SAPBEXhrIndnt" hidden="1">"Wide"</definedName>
    <definedName name="SAPBEXsysID" hidden="1">"BWP"</definedName>
    <definedName name="SAPsysID" hidden="1">"708C5W7SBKP804JT78WJ0JNKI"</definedName>
    <definedName name="SAPwbID" hidden="1">"ARS"</definedName>
    <definedName name="_xlnm.Print_Area" localSheetId="0">'Plateforme X'!$A$1:$S$47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G42" i="1" s="1"/>
  <c r="F41" i="1"/>
  <c r="F40" i="1"/>
  <c r="E43" i="1"/>
  <c r="F39" i="1" s="1"/>
  <c r="R18" i="1" l="1"/>
  <c r="Q18" i="1"/>
  <c r="O18" i="1"/>
  <c r="G69" i="1"/>
  <c r="G68" i="1"/>
  <c r="G67" i="1"/>
  <c r="G66" i="1"/>
  <c r="G65" i="1"/>
  <c r="G64" i="1"/>
  <c r="G63" i="1"/>
  <c r="G62" i="1"/>
  <c r="G60" i="1"/>
  <c r="G59" i="1"/>
  <c r="G58" i="1"/>
  <c r="G57" i="1"/>
  <c r="G53" i="1"/>
  <c r="G52" i="1"/>
  <c r="G61" i="1" l="1"/>
  <c r="K18" i="1" s="1"/>
  <c r="J18" i="1"/>
  <c r="I18" i="1"/>
  <c r="H18" i="1"/>
  <c r="G18" i="1"/>
  <c r="F17" i="1"/>
  <c r="F71" i="1"/>
  <c r="P18" i="1"/>
  <c r="G50" i="1"/>
  <c r="G51" i="1"/>
  <c r="G54" i="1" s="1"/>
  <c r="G43" i="1" s="1"/>
  <c r="G32" i="1"/>
  <c r="H32" i="1"/>
  <c r="E54" i="1"/>
  <c r="F38" i="1" s="1"/>
  <c r="F54" i="1"/>
  <c r="Q43" i="1"/>
  <c r="Q42" i="1"/>
  <c r="Q41" i="1"/>
  <c r="F43" i="1"/>
  <c r="Q40" i="1"/>
  <c r="S32" i="1"/>
  <c r="R32" i="1"/>
  <c r="Q32" i="1"/>
  <c r="P32" i="1"/>
  <c r="O32" i="1"/>
  <c r="N32" i="1"/>
  <c r="L32" i="1"/>
  <c r="K32" i="1"/>
  <c r="J32" i="1"/>
  <c r="I32" i="1"/>
  <c r="T30" i="1"/>
  <c r="F11" i="1"/>
  <c r="F10" i="1"/>
  <c r="F9" i="1"/>
  <c r="F8" i="1"/>
  <c r="F4" i="1"/>
  <c r="G71" i="1" l="1"/>
  <c r="F18" i="1" s="1"/>
  <c r="N18" i="1"/>
  <c r="G40" i="1"/>
  <c r="F16" i="1" s="1"/>
  <c r="G39" i="1"/>
  <c r="F7" i="1" s="1"/>
  <c r="G41" i="1"/>
  <c r="F23" i="1" s="1"/>
  <c r="H7" i="1" l="1"/>
  <c r="H13" i="1" s="1"/>
  <c r="M7" i="1"/>
  <c r="M13" i="1" s="1"/>
  <c r="F13" i="1"/>
  <c r="K7" i="1"/>
  <c r="K13" i="1" s="1"/>
  <c r="O7" i="1"/>
  <c r="O13" i="1" s="1"/>
  <c r="L7" i="1"/>
  <c r="L13" i="1" s="1"/>
  <c r="Q7" i="1"/>
  <c r="Q13" i="1" s="1"/>
  <c r="N7" i="1"/>
  <c r="N13" i="1" s="1"/>
  <c r="G7" i="1"/>
  <c r="G13" i="1" s="1"/>
  <c r="P7" i="1"/>
  <c r="P13" i="1" s="1"/>
  <c r="S7" i="1"/>
  <c r="S13" i="1" s="1"/>
  <c r="J7" i="1"/>
  <c r="J13" i="1" s="1"/>
  <c r="R7" i="1"/>
  <c r="R13" i="1" s="1"/>
  <c r="I7" i="1"/>
  <c r="I13" i="1" s="1"/>
  <c r="R23" i="1"/>
  <c r="R27" i="1" s="1"/>
  <c r="N23" i="1"/>
  <c r="N27" i="1" s="1"/>
  <c r="G23" i="1"/>
  <c r="G27" i="1" s="1"/>
  <c r="Q23" i="1"/>
  <c r="Q27" i="1" s="1"/>
  <c r="L23" i="1"/>
  <c r="L27" i="1" s="1"/>
  <c r="P23" i="1"/>
  <c r="P27" i="1" s="1"/>
  <c r="J23" i="1"/>
  <c r="J27" i="1" s="1"/>
  <c r="F27" i="1"/>
  <c r="O23" i="1"/>
  <c r="O27" i="1" s="1"/>
  <c r="I23" i="1"/>
  <c r="I27" i="1" s="1"/>
  <c r="H23" i="1"/>
  <c r="H27" i="1" s="1"/>
  <c r="J16" i="1"/>
  <c r="J20" i="1" s="1"/>
  <c r="H16" i="1"/>
  <c r="H20" i="1" s="1"/>
  <c r="K16" i="1"/>
  <c r="K20" i="1" s="1"/>
  <c r="F20" i="1"/>
  <c r="O16" i="1"/>
  <c r="O20" i="1" s="1"/>
  <c r="R16" i="1"/>
  <c r="R20" i="1" s="1"/>
  <c r="I16" i="1"/>
  <c r="I20" i="1" s="1"/>
  <c r="G16" i="1"/>
  <c r="G20" i="1" s="1"/>
  <c r="P16" i="1"/>
  <c r="P20" i="1" s="1"/>
  <c r="N16" i="1"/>
  <c r="N20" i="1" s="1"/>
  <c r="Q16" i="1"/>
  <c r="Q20" i="1" s="1"/>
  <c r="I28" i="1" l="1"/>
  <c r="I33" i="1"/>
  <c r="I34" i="1" s="1"/>
  <c r="I35" i="1" s="1"/>
  <c r="J33" i="1"/>
  <c r="J34" i="1" s="1"/>
  <c r="J35" i="1" s="1"/>
  <c r="J28" i="1"/>
  <c r="P33" i="1"/>
  <c r="P34" i="1" s="1"/>
  <c r="P35" i="1" s="1"/>
  <c r="P28" i="1"/>
  <c r="N28" i="1"/>
  <c r="N33" i="1"/>
  <c r="L28" i="1"/>
  <c r="L33" i="1"/>
  <c r="K33" i="1"/>
  <c r="K34" i="1" s="1"/>
  <c r="K35" i="1" s="1"/>
  <c r="K28" i="1"/>
  <c r="M28" i="1"/>
  <c r="M33" i="1"/>
  <c r="M34" i="1" s="1"/>
  <c r="M35" i="1" s="1"/>
  <c r="R33" i="1"/>
  <c r="R34" i="1" s="1"/>
  <c r="R35" i="1" s="1"/>
  <c r="R28" i="1"/>
  <c r="S28" i="1"/>
  <c r="S33" i="1"/>
  <c r="G28" i="1"/>
  <c r="G33" i="1"/>
  <c r="Q28" i="1"/>
  <c r="Q33" i="1"/>
  <c r="Q34" i="1" s="1"/>
  <c r="Q35" i="1" s="1"/>
  <c r="O33" i="1"/>
  <c r="O34" i="1" s="1"/>
  <c r="O35" i="1" s="1"/>
  <c r="O28" i="1"/>
  <c r="F28" i="1"/>
  <c r="H28" i="1"/>
  <c r="H33" i="1"/>
  <c r="H34" i="1" s="1"/>
  <c r="H35" i="1" s="1"/>
  <c r="G34" i="1" l="1"/>
  <c r="O40" i="1"/>
  <c r="O43" i="1"/>
  <c r="S34" i="1"/>
  <c r="S35" i="1" s="1"/>
  <c r="P43" i="1" s="1"/>
  <c r="L34" i="1"/>
  <c r="L35" i="1" s="1"/>
  <c r="P42" i="1" s="1"/>
  <c r="O42" i="1"/>
  <c r="N34" i="1"/>
  <c r="N35" i="1" s="1"/>
  <c r="P41" i="1" s="1"/>
  <c r="O41" i="1"/>
  <c r="G35" i="1" l="1"/>
  <c r="P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</author>
  </authors>
  <commentList>
    <comment ref="K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usr: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Tarif dégressif. 
</t>
        </r>
        <r>
          <rPr>
            <sz val="9"/>
            <color rgb="FF000000"/>
            <rFont val="Tahoma"/>
            <family val="2"/>
          </rPr>
          <t xml:space="preserve">50.-/h  les 40 premières heures
</t>
        </r>
        <r>
          <rPr>
            <sz val="9"/>
            <color rgb="FF000000"/>
            <rFont val="Tahoma"/>
            <family val="2"/>
          </rPr>
          <t xml:space="preserve">20.- /h les 40 heures suivantes
</t>
        </r>
        <r>
          <rPr>
            <sz val="9"/>
            <color rgb="FF000000"/>
            <rFont val="Tahoma"/>
            <family val="2"/>
          </rPr>
          <t>10.- /h pour les heures suivantes</t>
        </r>
      </text>
    </comment>
    <comment ref="S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usr: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Matériel en supplément pour certains utilisateurs.  
</t>
        </r>
        <r>
          <rPr>
            <sz val="9"/>
            <color rgb="FF000000"/>
            <rFont val="Tahoma"/>
            <family val="2"/>
          </rPr>
          <t>Nous avons indiqué le tarif le plus élevé.</t>
        </r>
      </text>
    </comment>
  </commentList>
</comments>
</file>

<file path=xl/sharedStrings.xml><?xml version="1.0" encoding="utf-8"?>
<sst xmlns="http://schemas.openxmlformats.org/spreadsheetml/2006/main" count="162" uniqueCount="130">
  <si>
    <t>Microscopes, microtomes</t>
  </si>
  <si>
    <t>Service</t>
  </si>
  <si>
    <t xml:space="preserve">Sample preparation   </t>
  </si>
  <si>
    <t>Consommables</t>
  </si>
  <si>
    <t>Helios Slice &amp; View</t>
  </si>
  <si>
    <t>Helios Scanning</t>
  </si>
  <si>
    <t>Microtomes</t>
  </si>
  <si>
    <t>Fixateurs, osmium, divers tampons, petit matériel divers, azote.</t>
  </si>
  <si>
    <t xml:space="preserve">Operational time (%): </t>
  </si>
  <si>
    <t>Yearly operational costs, CHF</t>
  </si>
  <si>
    <t>Direct costs (eligible)</t>
  </si>
  <si>
    <t>Salaries and social charges of operational personnel</t>
  </si>
  <si>
    <t>Consumables</t>
  </si>
  <si>
    <t>Fluid costs (liquid nitrogen)</t>
  </si>
  <si>
    <t>Energy (for equipment where this variable cost is significant)</t>
  </si>
  <si>
    <t>Goods of non-enduring value (≤ 4 years)</t>
  </si>
  <si>
    <t xml:space="preserve"> </t>
  </si>
  <si>
    <t>Others</t>
  </si>
  <si>
    <t>Total direct costs</t>
  </si>
  <si>
    <t>CHF</t>
  </si>
  <si>
    <t>Other direct costs (non-eligible)</t>
  </si>
  <si>
    <t>Salaries and social charges of maintenance and R&amp;D personnel</t>
  </si>
  <si>
    <t>Maintenance contracts (annual preventive maintenance), repair</t>
  </si>
  <si>
    <t>Depreciation</t>
  </si>
  <si>
    <t>Others costs directly linked to the infrastructure</t>
  </si>
  <si>
    <t>Total other direct costs</t>
  </si>
  <si>
    <t>Indirect costs (non-eligible)</t>
  </si>
  <si>
    <t>Salaries and social charges of administrative personnel</t>
  </si>
  <si>
    <t>Salaries and social charges of central services personnel</t>
  </si>
  <si>
    <t>Rent and running expenses of the platform</t>
  </si>
  <si>
    <t>Other indirect and overhead costs</t>
  </si>
  <si>
    <t>Total indirect costs</t>
  </si>
  <si>
    <t>Total yearly operational costs (OPEX)</t>
  </si>
  <si>
    <t>Costing unit description</t>
  </si>
  <si>
    <t>Specify (hours of use)</t>
  </si>
  <si>
    <t>Unit operational costs, CHF</t>
  </si>
  <si>
    <t>U.1</t>
  </si>
  <si>
    <t>User fee 1 (direct costs)</t>
  </si>
  <si>
    <t>U.2</t>
  </si>
  <si>
    <t>User fee 2 (direct costs + other direct costs)</t>
  </si>
  <si>
    <t>U.3</t>
  </si>
  <si>
    <t>User fee 3 (direct costs + other direct costs + indirect costs)</t>
  </si>
  <si>
    <t>Personnel of the common research facility</t>
  </si>
  <si>
    <t>FTE</t>
  </si>
  <si>
    <t>salaire+CS</t>
  </si>
  <si>
    <t>P.1</t>
  </si>
  <si>
    <t>Costs</t>
  </si>
  <si>
    <t>Direct</t>
  </si>
  <si>
    <t>Total</t>
  </si>
  <si>
    <t>Fees</t>
  </si>
  <si>
    <t>P.2</t>
  </si>
  <si>
    <t>EM</t>
  </si>
  <si>
    <t>P.3</t>
  </si>
  <si>
    <t>Samples</t>
  </si>
  <si>
    <t>P.4</t>
  </si>
  <si>
    <t>Services</t>
  </si>
  <si>
    <t>Taux</t>
  </si>
  <si>
    <t>Salaire + CS (23%)</t>
  </si>
  <si>
    <t>date d'achat</t>
  </si>
  <si>
    <t>Prix</t>
  </si>
  <si>
    <t>Plus vieux que 7 ans = plus élligible dans les coûts</t>
  </si>
  <si>
    <t xml:space="preserve">Training </t>
  </si>
  <si>
    <t>BAF</t>
  </si>
  <si>
    <t>TEM</t>
  </si>
  <si>
    <t>Cryo</t>
  </si>
  <si>
    <t>SEM</t>
  </si>
  <si>
    <t>Slice&amp;View</t>
  </si>
  <si>
    <t>TEM analysis</t>
  </si>
  <si>
    <t>TEM (Technai 20/Morgagni) without operator</t>
  </si>
  <si>
    <t>TEM (Technai 20/Morgagni) with operator</t>
  </si>
  <si>
    <r>
      <t>Usage (h/</t>
    </r>
    <r>
      <rPr>
        <sz val="11"/>
        <color theme="9"/>
        <rFont val="Calibri"/>
        <family val="2"/>
        <scheme val="minor"/>
      </rPr>
      <t>run</t>
    </r>
    <r>
      <rPr>
        <sz val="11"/>
        <color theme="1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>sample</t>
    </r>
    <r>
      <rPr>
        <sz val="11"/>
        <color theme="1"/>
        <rFont val="Calibri"/>
        <family val="2"/>
        <scheme val="minor"/>
      </rPr>
      <t>)</t>
    </r>
  </si>
  <si>
    <r>
      <t>Uptime (h/</t>
    </r>
    <r>
      <rPr>
        <sz val="11"/>
        <color theme="9"/>
        <rFont val="Calibri"/>
        <family val="2"/>
        <scheme val="minor"/>
      </rPr>
      <t>run</t>
    </r>
    <r>
      <rPr>
        <sz val="11"/>
        <color theme="1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>sample</t>
    </r>
    <r>
      <rPr>
        <sz val="11"/>
        <color theme="1"/>
        <rFont val="Calibri"/>
        <family val="2"/>
        <scheme val="minor"/>
      </rPr>
      <t>)</t>
    </r>
  </si>
  <si>
    <r>
      <t>CHF/h/</t>
    </r>
    <r>
      <rPr>
        <sz val="11"/>
        <color theme="9"/>
        <rFont val="Calibri"/>
        <family val="2"/>
        <scheme val="minor"/>
      </rPr>
      <t>run</t>
    </r>
    <r>
      <rPr>
        <sz val="11"/>
        <color theme="1"/>
        <rFont val="Calibri"/>
        <family val="2"/>
        <scheme val="minor"/>
      </rPr>
      <t>/</t>
    </r>
    <r>
      <rPr>
        <sz val="11"/>
        <color rgb="FFFF0000"/>
        <rFont val="Calibri"/>
        <family val="2"/>
        <scheme val="minor"/>
      </rPr>
      <t>sample</t>
    </r>
  </si>
  <si>
    <t xml:space="preserve">Actual FEES </t>
  </si>
  <si>
    <r>
      <t xml:space="preserve">Operational and unit costs for </t>
    </r>
    <r>
      <rPr>
        <b/>
        <u/>
        <sz val="18"/>
        <color rgb="FFFF0000"/>
        <rFont val="Calibri"/>
        <family val="2"/>
        <scheme val="minor"/>
      </rPr>
      <t>NAME OF PLATEFORME</t>
    </r>
  </si>
  <si>
    <t>Nom + Prénom 1</t>
  </si>
  <si>
    <t>Nom + Prénom 2</t>
  </si>
  <si>
    <t>Nom + Prénom 3</t>
  </si>
  <si>
    <t>Démarre au jj.mm.aaaa</t>
  </si>
  <si>
    <t>Validé le JJ.MM.AAAA par Yvan SEGUIN</t>
  </si>
  <si>
    <t>FONDS</t>
  </si>
  <si>
    <t>Salaire</t>
  </si>
  <si>
    <t>XXXX</t>
  </si>
  <si>
    <t>XXXXX</t>
  </si>
  <si>
    <t>XXX</t>
  </si>
  <si>
    <t>Collaborateurs</t>
  </si>
  <si>
    <t>Instruments</t>
  </si>
  <si>
    <t>Instrument 1</t>
  </si>
  <si>
    <t>Instrument 2</t>
  </si>
  <si>
    <t>Instrument 3</t>
  </si>
  <si>
    <t>Instrument 4</t>
  </si>
  <si>
    <t>Instrument 5</t>
  </si>
  <si>
    <t>Instrument 6</t>
  </si>
  <si>
    <t>Instrument 7</t>
  </si>
  <si>
    <t>Instrument 8</t>
  </si>
  <si>
    <t>Instrument 9</t>
  </si>
  <si>
    <t>Instrument 10</t>
  </si>
  <si>
    <t>Instrument 11</t>
  </si>
  <si>
    <t>Instrument 12</t>
  </si>
  <si>
    <t>jj.mm.aaaa</t>
  </si>
  <si>
    <t>small instrument</t>
  </si>
  <si>
    <t>Operational (FTE)</t>
  </si>
  <si>
    <t>Maintenance (FTE)</t>
  </si>
  <si>
    <t>Administrative (FTE)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</si>
  <si>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FNS autorise uniquement que les "coûts directs pour l’utilisation d’infrastructures liés à la réalisation du projet de recherche. Frais opérationnels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</si>
  <si>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Les "</t>
    </r>
    <r>
      <rPr>
        <i/>
        <sz val="11"/>
        <color theme="1"/>
        <rFont val="Calibri"/>
        <family val="2"/>
        <scheme val="minor"/>
      </rPr>
      <t>postes de coûts faisant partie des coûts généraux liés à la maintenance et à l'entretien des infrastructures</t>
    </r>
    <r>
      <rPr>
        <sz val="11"/>
        <color theme="1"/>
        <rFont val="Calibri"/>
        <family val="2"/>
        <scheme val="minor"/>
      </rPr>
      <t>" ne peuvent pas être mis à la charge du subside FNS.​</t>
    </r>
  </si>
  <si>
    <t>Comment remplir la table des coûts :</t>
  </si>
  <si>
    <t>Attention aux formules qui se trouvent déjà dans le fichier</t>
  </si>
  <si>
    <t>Nom de la plateforme (ligne 2)</t>
  </si>
  <si>
    <t>Désignation des prestations fournies par la plateforme qui devront figurer sur la facture (ligne 3)</t>
  </si>
  <si>
    <r>
      <t xml:space="preserve">Temps en % pour chaque prestation (ligne 4)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  <scheme val="minor"/>
      </rPr>
      <t>ce qui impacter automatiquement la ligne 7</t>
    </r>
  </si>
  <si>
    <t>Nom + Prénom des Salariés + taux alloué + montant du salaire + Fonds (ligne 50 à ligne 53)</t>
  </si>
  <si>
    <t xml:space="preserve">Nom des instruments + date acquisition + montant (ligne 57 à ligne 68), ce qui permettra de calculer </t>
  </si>
  <si>
    <t xml:space="preserve">l’amortissement et de le reporter dans chaque colonne. En général on possède un équipement par </t>
  </si>
  <si>
    <t xml:space="preserve">prestation ce qui facilite la ventilation. La durée de l’amortissement est fixé à 7 ans par convention. Si </t>
  </si>
  <si>
    <t>on l’utilise au-delà de 7 ans on le laisse dans la liste mais avec un amortissement de Frs 0</t>
  </si>
  <si>
    <t xml:space="preserve">Remplir les lignes consommables, maintenance etc. Les coûts doivent être identifiables, idéalement </t>
  </si>
  <si>
    <t xml:space="preserve">payé par le fonds de la plateforme </t>
  </si>
  <si>
    <r>
      <t xml:space="preserve">Remplir pour chaque prestation </t>
    </r>
    <r>
      <rPr>
        <b/>
        <sz val="11"/>
        <color theme="1"/>
        <rFont val="Calibri"/>
        <family val="2"/>
        <scheme val="minor"/>
      </rPr>
      <t>l’usage</t>
    </r>
    <r>
      <rPr>
        <sz val="11"/>
        <color theme="1"/>
        <rFont val="Calibri"/>
        <family val="2"/>
        <scheme val="minor"/>
      </rPr>
      <t xml:space="preserve"> (ligne 31), correspondant à l’utilisation annuelle (nb d’heure, </t>
    </r>
  </si>
  <si>
    <t>nb run, nb d’échantillons, nb de coupes, etc)</t>
  </si>
  <si>
    <r>
      <t xml:space="preserve">Remplir pour chaque prestation </t>
    </r>
    <r>
      <rPr>
        <b/>
        <sz val="11"/>
        <color theme="1"/>
        <rFont val="Calibri"/>
        <family val="2"/>
        <scheme val="minor"/>
      </rPr>
      <t>l’uptime</t>
    </r>
    <r>
      <rPr>
        <sz val="11"/>
        <color theme="1"/>
        <rFont val="Calibri"/>
        <family val="2"/>
        <scheme val="minor"/>
      </rPr>
      <t xml:space="preserve"> (ligne 32) correspondant à l’utilisation potentielle </t>
    </r>
  </si>
  <si>
    <t>maximale. On utilise souvent le multiplicateur 1.2 pour trouver cette valeur théorique</t>
  </si>
  <si>
    <t xml:space="preserve">Sur la facture émise par la plateforme on doit retrouver la désignation de la prestation, </t>
  </si>
  <si>
    <t>la période de la prestation, le prix de vente et le U1 calculé dans la tabelle</t>
  </si>
  <si>
    <t>Yavn Seguin  / 25.09.2024</t>
  </si>
  <si>
    <t>TABELLE DES COUTS FNS / PLATEFORMES SCIENTIFIQUES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</si>
  <si>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On doit déclarer des coûts qui sont supportés par nos fonds propres ou par le DIP</t>
    </r>
  </si>
  <si>
    <t>Produits chimiques</t>
  </si>
  <si>
    <t>doivent détailler la composition des coûts imputés aux projets de recherche depuis le 01.01.2017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</si>
  <si>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Afin de faire une distinction entre coûts imputables et non imputables, les infrastructures de recherche établissant des factures pour leurs prestations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</si>
</sst>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,##0.0"/>
    <numFmt numFmtId="166" formatCode="#,##0.00_ ;\-#,##0.00\ "/>
    <numFmt numFmtId="167" formatCode="#,##0.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theme="9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Wingdings"/>
      <charset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rgb="FFFFF2CC"/>
      </patternFill>
    </fill>
    <fill>
      <patternFill patternType="solid">
        <fgColor theme="3" tint="0.79998168889431442"/>
        <bgColor rgb="FFDAE3F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rgb="FFE2F0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0">
    <xf numFmtId="0" fontId="0" fillId="0" borderId="0" xfId="0"/>
    <xf numFmtId="3" fontId="5" fillId="0" borderId="0" xfId="0" applyNumberFormat="1" applyFont="1"/>
    <xf numFmtId="165" fontId="0" fillId="0" borderId="0" xfId="0" applyNumberFormat="1"/>
    <xf numFmtId="3" fontId="0" fillId="0" borderId="0" xfId="0" applyNumberFormat="1"/>
    <xf numFmtId="3" fontId="6" fillId="0" borderId="0" xfId="0" applyNumberFormat="1" applyFont="1" applyAlignment="1">
      <alignment horizontal="right"/>
    </xf>
    <xf numFmtId="14" fontId="7" fillId="0" borderId="4" xfId="0" applyNumberFormat="1" applyFont="1" applyBorder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1" fontId="7" fillId="2" borderId="4" xfId="0" applyNumberFormat="1" applyFont="1" applyFill="1" applyBorder="1" applyAlignment="1">
      <alignment horizontal="center" textRotation="90" wrapText="1"/>
    </xf>
    <xf numFmtId="1" fontId="7" fillId="2" borderId="5" xfId="0" applyNumberFormat="1" applyFont="1" applyFill="1" applyBorder="1" applyAlignment="1">
      <alignment horizontal="center" textRotation="90" wrapText="1"/>
    </xf>
    <xf numFmtId="1" fontId="7" fillId="0" borderId="5" xfId="0" applyNumberFormat="1" applyFont="1" applyBorder="1" applyAlignment="1">
      <alignment horizontal="center" textRotation="90" wrapText="1"/>
    </xf>
    <xf numFmtId="1" fontId="7" fillId="3" borderId="5" xfId="0" applyNumberFormat="1" applyFont="1" applyFill="1" applyBorder="1" applyAlignment="1">
      <alignment horizontal="center" textRotation="90" wrapText="1"/>
    </xf>
    <xf numFmtId="1" fontId="7" fillId="4" borderId="5" xfId="0" applyNumberFormat="1" applyFont="1" applyFill="1" applyBorder="1" applyAlignment="1">
      <alignment horizontal="center" textRotation="90" wrapText="1"/>
    </xf>
    <xf numFmtId="3" fontId="5" fillId="0" borderId="0" xfId="0" applyNumberFormat="1" applyFont="1" applyAlignment="1">
      <alignment wrapText="1"/>
    </xf>
    <xf numFmtId="165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right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3" fontId="7" fillId="5" borderId="0" xfId="0" applyNumberFormat="1" applyFont="1" applyFill="1"/>
    <xf numFmtId="165" fontId="0" fillId="5" borderId="0" xfId="0" applyNumberFormat="1" applyFill="1"/>
    <xf numFmtId="3" fontId="0" fillId="5" borderId="0" xfId="0" applyNumberFormat="1" applyFill="1"/>
    <xf numFmtId="3" fontId="0" fillId="5" borderId="8" xfId="0" applyNumberFormat="1" applyFill="1" applyBorder="1" applyAlignment="1">
      <alignment horizontal="right"/>
    </xf>
    <xf numFmtId="3" fontId="0" fillId="5" borderId="0" xfId="0" applyNumberFormat="1" applyFill="1" applyAlignment="1">
      <alignment horizontal="right"/>
    </xf>
    <xf numFmtId="3" fontId="0" fillId="5" borderId="9" xfId="0" applyNumberFormat="1" applyFill="1" applyBorder="1"/>
    <xf numFmtId="3" fontId="0" fillId="5" borderId="10" xfId="0" applyNumberFormat="1" applyFill="1" applyBorder="1"/>
    <xf numFmtId="165" fontId="0" fillId="6" borderId="0" xfId="0" applyNumberFormat="1" applyFill="1"/>
    <xf numFmtId="3" fontId="0" fillId="6" borderId="0" xfId="0" applyNumberFormat="1" applyFill="1"/>
    <xf numFmtId="3" fontId="0" fillId="6" borderId="8" xfId="0" applyNumberFormat="1" applyFill="1" applyBorder="1" applyAlignment="1">
      <alignment horizontal="right"/>
    </xf>
    <xf numFmtId="3" fontId="9" fillId="6" borderId="0" xfId="0" applyNumberFormat="1" applyFont="1" applyFill="1" applyAlignment="1">
      <alignment horizontal="right"/>
    </xf>
    <xf numFmtId="3" fontId="0" fillId="6" borderId="9" xfId="0" applyNumberFormat="1" applyFill="1" applyBorder="1"/>
    <xf numFmtId="3" fontId="0" fillId="6" borderId="10" xfId="0" applyNumberFormat="1" applyFill="1" applyBorder="1"/>
    <xf numFmtId="1" fontId="0" fillId="0" borderId="0" xfId="0" applyNumberFormat="1" applyAlignment="1">
      <alignment horizontal="right"/>
    </xf>
    <xf numFmtId="3" fontId="0" fillId="6" borderId="11" xfId="0" applyNumberFormat="1" applyFill="1" applyBorder="1"/>
    <xf numFmtId="3" fontId="0" fillId="6" borderId="12" xfId="0" applyNumberFormat="1" applyFill="1" applyBorder="1" applyAlignment="1">
      <alignment horizontal="right"/>
    </xf>
    <xf numFmtId="3" fontId="9" fillId="6" borderId="11" xfId="0" applyNumberFormat="1" applyFont="1" applyFill="1" applyBorder="1" applyAlignment="1">
      <alignment horizontal="right"/>
    </xf>
    <xf numFmtId="3" fontId="0" fillId="6" borderId="13" xfId="0" applyNumberFormat="1" applyFill="1" applyBorder="1"/>
    <xf numFmtId="3" fontId="0" fillId="6" borderId="14" xfId="0" applyNumberFormat="1" applyFill="1" applyBorder="1"/>
    <xf numFmtId="3" fontId="0" fillId="6" borderId="13" xfId="0" applyNumberFormat="1" applyFill="1" applyBorder="1" applyAlignment="1">
      <alignment horizontal="right"/>
    </xf>
    <xf numFmtId="3" fontId="0" fillId="6" borderId="14" xfId="0" applyNumberFormat="1" applyFill="1" applyBorder="1" applyAlignment="1">
      <alignment horizontal="right"/>
    </xf>
    <xf numFmtId="165" fontId="0" fillId="6" borderId="2" xfId="0" applyNumberFormat="1" applyFill="1" applyBorder="1"/>
    <xf numFmtId="3" fontId="0" fillId="6" borderId="15" xfId="0" applyNumberFormat="1" applyFill="1" applyBorder="1"/>
    <xf numFmtId="3" fontId="0" fillId="6" borderId="16" xfId="0" applyNumberFormat="1" applyFill="1" applyBorder="1" applyAlignment="1">
      <alignment horizontal="right"/>
    </xf>
    <xf numFmtId="3" fontId="9" fillId="6" borderId="15" xfId="0" applyNumberFormat="1" applyFont="1" applyFill="1" applyBorder="1" applyAlignment="1">
      <alignment horizontal="right"/>
    </xf>
    <xf numFmtId="3" fontId="0" fillId="6" borderId="17" xfId="0" applyNumberFormat="1" applyFill="1" applyBorder="1"/>
    <xf numFmtId="3" fontId="0" fillId="6" borderId="18" xfId="0" applyNumberFormat="1" applyFill="1" applyBorder="1"/>
    <xf numFmtId="3" fontId="9" fillId="6" borderId="9" xfId="0" applyNumberFormat="1" applyFont="1" applyFill="1" applyBorder="1"/>
    <xf numFmtId="3" fontId="9" fillId="5" borderId="0" xfId="0" applyNumberFormat="1" applyFont="1" applyFill="1" applyAlignment="1">
      <alignment horizontal="right"/>
    </xf>
    <xf numFmtId="0" fontId="10" fillId="0" borderId="0" xfId="0" applyFont="1"/>
    <xf numFmtId="3" fontId="10" fillId="5" borderId="0" xfId="0" applyNumberFormat="1" applyFont="1" applyFill="1"/>
    <xf numFmtId="165" fontId="10" fillId="6" borderId="0" xfId="0" applyNumberFormat="1" applyFont="1" applyFill="1"/>
    <xf numFmtId="3" fontId="10" fillId="6" borderId="11" xfId="0" applyNumberFormat="1" applyFont="1" applyFill="1" applyBorder="1"/>
    <xf numFmtId="3" fontId="10" fillId="6" borderId="12" xfId="0" applyNumberFormat="1" applyFont="1" applyFill="1" applyBorder="1" applyAlignment="1">
      <alignment horizontal="right"/>
    </xf>
    <xf numFmtId="1" fontId="0" fillId="0" borderId="0" xfId="0" applyNumberFormat="1"/>
    <xf numFmtId="3" fontId="9" fillId="6" borderId="16" xfId="0" applyNumberFormat="1" applyFont="1" applyFill="1" applyBorder="1" applyAlignment="1">
      <alignment horizontal="right"/>
    </xf>
    <xf numFmtId="3" fontId="0" fillId="5" borderId="2" xfId="0" applyNumberFormat="1" applyFill="1" applyBorder="1"/>
    <xf numFmtId="3" fontId="0" fillId="6" borderId="2" xfId="0" applyNumberFormat="1" applyFill="1" applyBorder="1"/>
    <xf numFmtId="3" fontId="0" fillId="6" borderId="3" xfId="0" applyNumberFormat="1" applyFill="1" applyBorder="1" applyAlignment="1">
      <alignment horizontal="right"/>
    </xf>
    <xf numFmtId="3" fontId="9" fillId="6" borderId="19" xfId="0" applyNumberFormat="1" applyFont="1" applyFill="1" applyBorder="1"/>
    <xf numFmtId="3" fontId="0" fillId="6" borderId="19" xfId="0" applyNumberFormat="1" applyFill="1" applyBorder="1"/>
    <xf numFmtId="3" fontId="0" fillId="6" borderId="20" xfId="0" applyNumberFormat="1" applyFill="1" applyBorder="1"/>
    <xf numFmtId="3" fontId="0" fillId="0" borderId="21" xfId="0" applyNumberFormat="1" applyBorder="1"/>
    <xf numFmtId="165" fontId="0" fillId="0" borderId="21" xfId="0" applyNumberFormat="1" applyBorder="1"/>
    <xf numFmtId="3" fontId="0" fillId="0" borderId="22" xfId="0" applyNumberFormat="1" applyBorder="1" applyAlignment="1">
      <alignment horizontal="right"/>
    </xf>
    <xf numFmtId="3" fontId="9" fillId="0" borderId="23" xfId="0" applyNumberFormat="1" applyFon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0" xfId="0" applyNumberFormat="1" applyAlignment="1">
      <alignment horizontal="right"/>
    </xf>
    <xf numFmtId="3" fontId="0" fillId="0" borderId="25" xfId="0" applyNumberFormat="1" applyBorder="1" applyAlignment="1">
      <alignment horizontal="right"/>
    </xf>
    <xf numFmtId="3" fontId="0" fillId="0" borderId="25" xfId="0" applyNumberFormat="1" applyBorder="1"/>
    <xf numFmtId="3" fontId="0" fillId="0" borderId="26" xfId="0" applyNumberFormat="1" applyBorder="1"/>
    <xf numFmtId="3" fontId="0" fillId="7" borderId="27" xfId="0" applyNumberFormat="1" applyFill="1" applyBorder="1"/>
    <xf numFmtId="165" fontId="0" fillId="7" borderId="27" xfId="0" applyNumberFormat="1" applyFill="1" applyBorder="1"/>
    <xf numFmtId="3" fontId="0" fillId="7" borderId="8" xfId="0" applyNumberFormat="1" applyFill="1" applyBorder="1" applyAlignment="1">
      <alignment horizontal="right"/>
    </xf>
    <xf numFmtId="3" fontId="0" fillId="7" borderId="10" xfId="0" applyNumberFormat="1" applyFill="1" applyBorder="1" applyAlignment="1">
      <alignment horizontal="right"/>
    </xf>
    <xf numFmtId="3" fontId="11" fillId="8" borderId="0" xfId="3" applyNumberFormat="1" applyFont="1" applyFill="1" applyBorder="1" applyAlignment="1">
      <alignment vertical="center"/>
    </xf>
    <xf numFmtId="165" fontId="12" fillId="9" borderId="0" xfId="3" applyNumberFormat="1" applyFont="1" applyFill="1" applyBorder="1" applyAlignment="1">
      <alignment vertical="center"/>
    </xf>
    <xf numFmtId="3" fontId="0" fillId="9" borderId="0" xfId="3" applyNumberFormat="1" applyFont="1" applyFill="1" applyBorder="1" applyAlignment="1">
      <alignment vertical="center"/>
    </xf>
    <xf numFmtId="3" fontId="0" fillId="10" borderId="27" xfId="0" applyNumberFormat="1" applyFill="1" applyBorder="1" applyAlignment="1">
      <alignment horizontal="right"/>
    </xf>
    <xf numFmtId="3" fontId="0" fillId="10" borderId="28" xfId="0" applyNumberFormat="1" applyFill="1" applyBorder="1" applyAlignment="1">
      <alignment horizontal="right"/>
    </xf>
    <xf numFmtId="3" fontId="13" fillId="10" borderId="28" xfId="0" applyNumberFormat="1" applyFont="1" applyFill="1" applyBorder="1" applyAlignment="1">
      <alignment horizontal="right"/>
    </xf>
    <xf numFmtId="3" fontId="2" fillId="10" borderId="28" xfId="0" applyNumberFormat="1" applyFont="1" applyFill="1" applyBorder="1" applyAlignment="1">
      <alignment horizontal="right"/>
    </xf>
    <xf numFmtId="3" fontId="0" fillId="10" borderId="3" xfId="0" applyNumberFormat="1" applyFill="1" applyBorder="1" applyAlignment="1">
      <alignment horizontal="right"/>
    </xf>
    <xf numFmtId="3" fontId="0" fillId="10" borderId="18" xfId="0" applyNumberFormat="1" applyFill="1" applyBorder="1" applyAlignment="1">
      <alignment horizontal="right"/>
    </xf>
    <xf numFmtId="0" fontId="0" fillId="10" borderId="29" xfId="0" applyFill="1" applyBorder="1" applyAlignment="1">
      <alignment vertical="center"/>
    </xf>
    <xf numFmtId="3" fontId="0" fillId="9" borderId="29" xfId="3" applyNumberFormat="1" applyFont="1" applyFill="1" applyBorder="1" applyAlignment="1">
      <alignment horizontal="right" vertical="center"/>
    </xf>
    <xf numFmtId="3" fontId="0" fillId="9" borderId="30" xfId="3" applyNumberFormat="1" applyFont="1" applyFill="1" applyBorder="1" applyAlignment="1">
      <alignment vertical="center"/>
    </xf>
    <xf numFmtId="3" fontId="0" fillId="10" borderId="16" xfId="0" applyNumberFormat="1" applyFill="1" applyBorder="1" applyAlignment="1">
      <alignment horizontal="right"/>
    </xf>
    <xf numFmtId="3" fontId="0" fillId="10" borderId="30" xfId="0" applyNumberFormat="1" applyFill="1" applyBorder="1" applyAlignment="1">
      <alignment horizontal="right"/>
    </xf>
    <xf numFmtId="3" fontId="0" fillId="10" borderId="31" xfId="0" applyNumberFormat="1" applyFill="1" applyBorder="1"/>
    <xf numFmtId="3" fontId="0" fillId="10" borderId="32" xfId="0" applyNumberFormat="1" applyFill="1" applyBorder="1"/>
    <xf numFmtId="0" fontId="0" fillId="10" borderId="0" xfId="0" applyFill="1" applyAlignment="1">
      <alignment vertical="center"/>
    </xf>
    <xf numFmtId="3" fontId="0" fillId="9" borderId="0" xfId="3" applyNumberFormat="1" applyFont="1" applyFill="1" applyBorder="1" applyAlignment="1">
      <alignment horizontal="right" vertical="center"/>
    </xf>
    <xf numFmtId="3" fontId="0" fillId="9" borderId="11" xfId="3" applyNumberFormat="1" applyFont="1" applyFill="1" applyBorder="1" applyAlignment="1">
      <alignment vertical="center"/>
    </xf>
    <xf numFmtId="3" fontId="0" fillId="10" borderId="11" xfId="0" applyNumberFormat="1" applyFill="1" applyBorder="1" applyAlignment="1">
      <alignment horizontal="right"/>
    </xf>
    <xf numFmtId="3" fontId="0" fillId="10" borderId="33" xfId="0" applyNumberFormat="1" applyFill="1" applyBorder="1"/>
    <xf numFmtId="3" fontId="0" fillId="10" borderId="14" xfId="0" applyNumberFormat="1" applyFill="1" applyBorder="1"/>
    <xf numFmtId="0" fontId="0" fillId="10" borderId="2" xfId="0" applyFill="1" applyBorder="1" applyAlignment="1">
      <alignment vertical="center"/>
    </xf>
    <xf numFmtId="3" fontId="0" fillId="9" borderId="2" xfId="3" applyNumberFormat="1" applyFont="1" applyFill="1" applyBorder="1" applyAlignment="1">
      <alignment horizontal="right" vertical="center"/>
    </xf>
    <xf numFmtId="3" fontId="0" fillId="9" borderId="15" xfId="3" applyNumberFormat="1" applyFont="1" applyFill="1" applyBorder="1" applyAlignment="1">
      <alignment vertical="center"/>
    </xf>
    <xf numFmtId="3" fontId="0" fillId="10" borderId="15" xfId="0" applyNumberFormat="1" applyFill="1" applyBorder="1" applyAlignment="1">
      <alignment horizontal="right"/>
    </xf>
    <xf numFmtId="3" fontId="0" fillId="10" borderId="17" xfId="0" applyNumberFormat="1" applyFill="1" applyBorder="1"/>
    <xf numFmtId="3" fontId="0" fillId="10" borderId="18" xfId="0" applyNumberFormat="1" applyFill="1" applyBorder="1"/>
    <xf numFmtId="3" fontId="4" fillId="10" borderId="0" xfId="0" applyNumberFormat="1" applyFont="1" applyFill="1" applyAlignment="1">
      <alignment horizontal="right"/>
    </xf>
    <xf numFmtId="0" fontId="0" fillId="0" borderId="29" xfId="0" applyBorder="1" applyAlignment="1">
      <alignment vertical="center"/>
    </xf>
    <xf numFmtId="3" fontId="0" fillId="0" borderId="29" xfId="3" applyNumberFormat="1" applyFont="1" applyFill="1" applyBorder="1" applyAlignment="1">
      <alignment horizontal="right" vertical="center"/>
    </xf>
    <xf numFmtId="3" fontId="0" fillId="0" borderId="29" xfId="3" applyNumberFormat="1" applyFont="1" applyFill="1" applyBorder="1" applyAlignment="1">
      <alignment vertical="center"/>
    </xf>
    <xf numFmtId="3" fontId="0" fillId="0" borderId="29" xfId="0" applyNumberFormat="1" applyBorder="1" applyAlignment="1">
      <alignment horizontal="right"/>
    </xf>
    <xf numFmtId="3" fontId="0" fillId="0" borderId="29" xfId="0" applyNumberFormat="1" applyBorder="1"/>
    <xf numFmtId="1" fontId="11" fillId="11" borderId="2" xfId="0" applyNumberFormat="1" applyFont="1" applyFill="1" applyBorder="1" applyAlignment="1">
      <alignment vertical="center"/>
    </xf>
    <xf numFmtId="0" fontId="12" fillId="12" borderId="2" xfId="3" applyNumberFormat="1" applyFont="1" applyFill="1" applyBorder="1" applyAlignment="1">
      <alignment vertical="center"/>
    </xf>
    <xf numFmtId="1" fontId="0" fillId="11" borderId="2" xfId="0" applyNumberFormat="1" applyFill="1" applyBorder="1" applyAlignment="1">
      <alignment horizontal="right" vertical="center"/>
    </xf>
    <xf numFmtId="166" fontId="9" fillId="12" borderId="20" xfId="1" applyNumberFormat="1" applyFont="1" applyFill="1" applyBorder="1"/>
    <xf numFmtId="1" fontId="0" fillId="12" borderId="0" xfId="0" applyNumberFormat="1" applyFill="1" applyAlignment="1">
      <alignment vertical="center"/>
    </xf>
    <xf numFmtId="1" fontId="0" fillId="11" borderId="29" xfId="0" applyNumberFormat="1" applyFill="1" applyBorder="1" applyAlignment="1">
      <alignment horizontal="right" vertical="center"/>
    </xf>
    <xf numFmtId="1" fontId="0" fillId="11" borderId="27" xfId="0" applyNumberFormat="1" applyFill="1" applyBorder="1" applyAlignment="1">
      <alignment vertical="center"/>
    </xf>
    <xf numFmtId="9" fontId="9" fillId="12" borderId="18" xfId="2" applyFont="1" applyFill="1" applyBorder="1"/>
    <xf numFmtId="3" fontId="14" fillId="0" borderId="5" xfId="0" applyNumberFormat="1" applyFont="1" applyBorder="1" applyAlignment="1">
      <alignment horizontal="right" vertical="center"/>
    </xf>
    <xf numFmtId="3" fontId="15" fillId="13" borderId="35" xfId="0" applyNumberFormat="1" applyFont="1" applyFill="1" applyBorder="1" applyAlignment="1">
      <alignment horizontal="center" vertical="center"/>
    </xf>
    <xf numFmtId="1" fontId="0" fillId="11" borderId="0" xfId="0" applyNumberFormat="1" applyFill="1" applyAlignment="1">
      <alignment horizontal="right" vertical="center"/>
    </xf>
    <xf numFmtId="1" fontId="0" fillId="11" borderId="11" xfId="0" applyNumberFormat="1" applyFill="1" applyBorder="1" applyAlignment="1">
      <alignment vertical="center"/>
    </xf>
    <xf numFmtId="0" fontId="4" fillId="0" borderId="5" xfId="0" applyFont="1" applyBorder="1"/>
    <xf numFmtId="3" fontId="4" fillId="0" borderId="5" xfId="0" applyNumberFormat="1" applyFont="1" applyBorder="1"/>
    <xf numFmtId="1" fontId="0" fillId="11" borderId="36" xfId="0" applyNumberFormat="1" applyFill="1" applyBorder="1" applyAlignment="1">
      <alignment vertical="center"/>
    </xf>
    <xf numFmtId="1" fontId="0" fillId="12" borderId="34" xfId="0" applyNumberFormat="1" applyFill="1" applyBorder="1" applyAlignment="1">
      <alignment vertical="center"/>
    </xf>
    <xf numFmtId="1" fontId="0" fillId="11" borderId="34" xfId="0" applyNumberFormat="1" applyFill="1" applyBorder="1" applyAlignment="1">
      <alignment vertical="center"/>
    </xf>
    <xf numFmtId="9" fontId="9" fillId="12" borderId="20" xfId="2" applyFont="1" applyFill="1" applyBorder="1"/>
    <xf numFmtId="3" fontId="4" fillId="0" borderId="0" xfId="0" applyNumberFormat="1" applyFont="1"/>
    <xf numFmtId="165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5" fillId="13" borderId="37" xfId="0" applyFont="1" applyFill="1" applyBorder="1" applyAlignment="1">
      <alignment horizontal="center" vertical="center"/>
    </xf>
    <xf numFmtId="0" fontId="15" fillId="13" borderId="35" xfId="0" applyFont="1" applyFill="1" applyBorder="1" applyAlignment="1">
      <alignment horizontal="center" vertical="center"/>
    </xf>
    <xf numFmtId="3" fontId="17" fillId="13" borderId="5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14" fillId="0" borderId="38" xfId="0" applyFont="1" applyBorder="1" applyAlignment="1">
      <alignment horizontal="left" vertical="center"/>
    </xf>
    <xf numFmtId="9" fontId="14" fillId="0" borderId="5" xfId="0" applyNumberFormat="1" applyFont="1" applyBorder="1" applyAlignment="1">
      <alignment horizontal="center" vertical="center"/>
    </xf>
    <xf numFmtId="3" fontId="14" fillId="0" borderId="5" xfId="0" applyNumberFormat="1" applyFont="1" applyBorder="1"/>
    <xf numFmtId="0" fontId="15" fillId="13" borderId="39" xfId="0" applyFont="1" applyFill="1" applyBorder="1" applyAlignment="1">
      <alignment horizontal="center" vertical="center"/>
    </xf>
    <xf numFmtId="9" fontId="15" fillId="13" borderId="35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/>
    </xf>
    <xf numFmtId="14" fontId="0" fillId="0" borderId="5" xfId="0" applyNumberFormat="1" applyBorder="1" applyAlignment="1">
      <alignment horizontal="right"/>
    </xf>
    <xf numFmtId="3" fontId="18" fillId="0" borderId="5" xfId="0" applyNumberFormat="1" applyFont="1" applyBorder="1" applyAlignment="1">
      <alignment horizontal="right"/>
    </xf>
    <xf numFmtId="3" fontId="2" fillId="0" borderId="0" xfId="0" applyNumberFormat="1" applyFont="1"/>
    <xf numFmtId="0" fontId="19" fillId="14" borderId="5" xfId="0" applyFont="1" applyFill="1" applyBorder="1" applyAlignment="1">
      <alignment horizontal="left" vertical="center" wrapText="1"/>
    </xf>
    <xf numFmtId="4" fontId="0" fillId="0" borderId="0" xfId="0" applyNumberFormat="1"/>
    <xf numFmtId="3" fontId="2" fillId="10" borderId="28" xfId="0" quotePrefix="1" applyNumberFormat="1" applyFont="1" applyFill="1" applyBorder="1" applyAlignment="1">
      <alignment horizontal="right"/>
    </xf>
    <xf numFmtId="3" fontId="16" fillId="0" borderId="0" xfId="0" applyNumberFormat="1" applyFont="1"/>
    <xf numFmtId="14" fontId="7" fillId="4" borderId="5" xfId="0" applyNumberFormat="1" applyFont="1" applyFill="1" applyBorder="1" applyAlignment="1">
      <alignment horizontal="center"/>
    </xf>
    <xf numFmtId="3" fontId="23" fillId="0" borderId="5" xfId="0" applyNumberFormat="1" applyFont="1" applyBorder="1" applyAlignment="1">
      <alignment horizontal="right" vertical="center"/>
    </xf>
    <xf numFmtId="3" fontId="18" fillId="10" borderId="28" xfId="0" applyNumberFormat="1" applyFont="1" applyFill="1" applyBorder="1" applyAlignment="1">
      <alignment horizontal="right"/>
    </xf>
    <xf numFmtId="3" fontId="2" fillId="5" borderId="9" xfId="0" applyNumberFormat="1" applyFont="1" applyFill="1" applyBorder="1"/>
    <xf numFmtId="3" fontId="2" fillId="6" borderId="9" xfId="0" applyNumberFormat="1" applyFont="1" applyFill="1" applyBorder="1"/>
    <xf numFmtId="3" fontId="2" fillId="0" borderId="29" xfId="0" applyNumberFormat="1" applyFont="1" applyBorder="1"/>
    <xf numFmtId="0" fontId="2" fillId="0" borderId="0" xfId="0" applyFont="1" applyAlignment="1">
      <alignment horizontal="center"/>
    </xf>
    <xf numFmtId="3" fontId="22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/>
    </xf>
    <xf numFmtId="3" fontId="24" fillId="13" borderId="0" xfId="0" applyNumberFormat="1" applyFont="1" applyFill="1" applyAlignment="1">
      <alignment vertical="center"/>
    </xf>
    <xf numFmtId="3" fontId="22" fillId="0" borderId="0" xfId="0" applyNumberFormat="1" applyFont="1"/>
    <xf numFmtId="9" fontId="25" fillId="13" borderId="0" xfId="0" applyNumberFormat="1" applyFont="1" applyFill="1" applyAlignment="1">
      <alignment horizontal="center" vertical="center"/>
    </xf>
    <xf numFmtId="3" fontId="4" fillId="2" borderId="0" xfId="0" applyNumberFormat="1" applyFont="1" applyFill="1"/>
    <xf numFmtId="3" fontId="16" fillId="2" borderId="0" xfId="0" applyNumberFormat="1" applyFont="1" applyFill="1"/>
    <xf numFmtId="3" fontId="26" fillId="10" borderId="0" xfId="0" applyNumberFormat="1" applyFont="1" applyFill="1"/>
    <xf numFmtId="3" fontId="26" fillId="10" borderId="0" xfId="0" applyNumberFormat="1" applyFont="1" applyFill="1" applyAlignment="1">
      <alignment horizontal="center"/>
    </xf>
    <xf numFmtId="3" fontId="26" fillId="10" borderId="3" xfId="0" applyNumberFormat="1" applyFont="1" applyFill="1" applyBorder="1"/>
    <xf numFmtId="3" fontId="18" fillId="6" borderId="13" xfId="0" applyNumberFormat="1" applyFont="1" applyFill="1" applyBorder="1"/>
    <xf numFmtId="3" fontId="18" fillId="6" borderId="17" xfId="0" applyNumberFormat="1" applyFont="1" applyFill="1" applyBorder="1"/>
    <xf numFmtId="3" fontId="18" fillId="6" borderId="9" xfId="0" applyNumberFormat="1" applyFont="1" applyFill="1" applyBorder="1"/>
    <xf numFmtId="3" fontId="18" fillId="5" borderId="9" xfId="0" applyNumberFormat="1" applyFont="1" applyFill="1" applyBorder="1"/>
    <xf numFmtId="3" fontId="18" fillId="6" borderId="40" xfId="0" applyNumberFormat="1" applyFont="1" applyFill="1" applyBorder="1"/>
    <xf numFmtId="3" fontId="18" fillId="6" borderId="18" xfId="0" applyNumberFormat="1" applyFont="1" applyFill="1" applyBorder="1"/>
    <xf numFmtId="3" fontId="18" fillId="6" borderId="19" xfId="0" applyNumberFormat="1" applyFont="1" applyFill="1" applyBorder="1"/>
    <xf numFmtId="3" fontId="18" fillId="0" borderId="23" xfId="0" applyNumberFormat="1" applyFont="1" applyBorder="1"/>
    <xf numFmtId="3" fontId="18" fillId="0" borderId="25" xfId="0" applyNumberFormat="1" applyFont="1" applyBorder="1"/>
    <xf numFmtId="3" fontId="18" fillId="7" borderId="10" xfId="0" applyNumberFormat="1" applyFont="1" applyFill="1" applyBorder="1" applyAlignment="1">
      <alignment horizontal="right"/>
    </xf>
    <xf numFmtId="3" fontId="18" fillId="10" borderId="18" xfId="0" applyNumberFormat="1" applyFont="1" applyFill="1" applyBorder="1" applyAlignment="1">
      <alignment horizontal="right"/>
    </xf>
    <xf numFmtId="1" fontId="27" fillId="2" borderId="4" xfId="0" applyNumberFormat="1" applyFont="1" applyFill="1" applyBorder="1" applyAlignment="1">
      <alignment horizontal="center" textRotation="90" wrapText="1"/>
    </xf>
    <xf numFmtId="0" fontId="28" fillId="0" borderId="6" xfId="0" applyFont="1" applyBorder="1" applyAlignment="1">
      <alignment horizontal="center" wrapText="1"/>
    </xf>
    <xf numFmtId="3" fontId="0" fillId="0" borderId="0" xfId="0" applyNumberFormat="1" applyFont="1" applyAlignment="1">
      <alignment vertical="center"/>
    </xf>
    <xf numFmtId="167" fontId="0" fillId="6" borderId="14" xfId="0" applyNumberFormat="1" applyFill="1" applyBorder="1"/>
    <xf numFmtId="167" fontId="0" fillId="6" borderId="18" xfId="0" applyNumberFormat="1" applyFill="1" applyBorder="1"/>
    <xf numFmtId="167" fontId="0" fillId="6" borderId="10" xfId="0" applyNumberFormat="1" applyFill="1" applyBorder="1"/>
    <xf numFmtId="3" fontId="18" fillId="10" borderId="32" xfId="0" applyNumberFormat="1" applyFont="1" applyFill="1" applyBorder="1"/>
    <xf numFmtId="3" fontId="18" fillId="10" borderId="14" xfId="0" applyNumberFormat="1" applyFont="1" applyFill="1" applyBorder="1"/>
    <xf numFmtId="3" fontId="18" fillId="10" borderId="18" xfId="0" applyNumberFormat="1" applyFont="1" applyFill="1" applyBorder="1"/>
    <xf numFmtId="3" fontId="2" fillId="0" borderId="0" xfId="0" applyNumberFormat="1" applyFont="1" applyFill="1" applyBorder="1"/>
    <xf numFmtId="3" fontId="18" fillId="0" borderId="4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0" fillId="0" borderId="0" xfId="0" applyNumberFormat="1" applyBorder="1"/>
    <xf numFmtId="14" fontId="0" fillId="0" borderId="0" xfId="0" applyNumberFormat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29" fillId="6" borderId="11" xfId="0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3" fontId="0" fillId="0" borderId="5" xfId="0" applyNumberFormat="1" applyBorder="1"/>
    <xf numFmtId="0" fontId="31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32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14" fontId="7" fillId="3" borderId="5" xfId="0" applyNumberFormat="1" applyFont="1" applyFill="1" applyBorder="1" applyAlignment="1">
      <alignment horizontal="center" vertical="center"/>
    </xf>
    <xf numFmtId="3" fontId="4" fillId="10" borderId="34" xfId="0" applyNumberFormat="1" applyFont="1" applyFill="1" applyBorder="1" applyAlignment="1">
      <alignment horizontal="left"/>
    </xf>
    <xf numFmtId="0" fontId="0" fillId="0" borderId="34" xfId="0" applyBorder="1" applyAlignment="1">
      <alignment horizontal="left"/>
    </xf>
  </cellXfs>
  <cellStyles count="4">
    <cellStyle name="Milliers" xfId="1" builtinId="3"/>
    <cellStyle name="Normal" xfId="0" builtinId="0"/>
    <cellStyle name="Pourcentage" xfId="2" builtinId="5"/>
    <cellStyle name="Texte explicatif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MAUREX\Documents\Nicolas\Decanat\Plateformes\Rapports%202016\cost_categories%20Proteomic%202017-AL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eomics Core Facility v1"/>
      <sheetName val="Facility A"/>
      <sheetName val="Charges"/>
      <sheetName val="Proteomics Core Facility v2 "/>
    </sheetNames>
    <sheetDataSet>
      <sheetData sheetId="0"/>
      <sheetData sheetId="1">
        <row r="7">
          <cell r="F7">
            <v>225735.2</v>
          </cell>
        </row>
        <row r="23">
          <cell r="F23">
            <v>11286.76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100"/>
  <sheetViews>
    <sheetView tabSelected="1" zoomScale="90" zoomScaleNormal="90" zoomScalePageLayoutView="150" workbookViewId="0">
      <selection activeCell="T10" sqref="T10"/>
    </sheetView>
  </sheetViews>
  <sheetFormatPr baseColWidth="10" defaultColWidth="9.140625" defaultRowHeight="15" x14ac:dyDescent="0.25"/>
  <cols>
    <col min="1" max="1" width="1.85546875" customWidth="1"/>
    <col min="2" max="2" width="3.85546875" style="3" customWidth="1"/>
    <col min="3" max="3" width="3.85546875" style="2" customWidth="1"/>
    <col min="4" max="4" width="65.28515625" style="3" bestFit="1" customWidth="1"/>
    <col min="5" max="5" width="20.7109375" style="70" bestFit="1" customWidth="1"/>
    <col min="6" max="6" width="10.85546875" style="70" customWidth="1"/>
    <col min="7" max="7" width="12.85546875" style="3" customWidth="1"/>
    <col min="8" max="8" width="12.85546875" style="145" customWidth="1"/>
    <col min="9" max="10" width="10.85546875" style="3" customWidth="1"/>
    <col min="11" max="11" width="9.42578125" style="3" customWidth="1"/>
    <col min="12" max="17" width="10.85546875" style="3" customWidth="1"/>
    <col min="18" max="18" width="8.85546875" style="3" bestFit="1" customWidth="1"/>
    <col min="19" max="19" width="24.140625" style="3" customWidth="1"/>
  </cols>
  <sheetData>
    <row r="2" spans="1:21" ht="23.25" x14ac:dyDescent="0.35">
      <c r="B2" s="1" t="s">
        <v>74</v>
      </c>
      <c r="E2" s="4"/>
      <c r="F2" s="4"/>
      <c r="G2" s="204" t="s">
        <v>0</v>
      </c>
      <c r="H2" s="205"/>
      <c r="I2" s="205"/>
      <c r="J2" s="205"/>
      <c r="K2" s="206"/>
      <c r="L2" s="5" t="s">
        <v>1</v>
      </c>
      <c r="M2" s="5"/>
      <c r="N2" s="207" t="s">
        <v>2</v>
      </c>
      <c r="O2" s="207"/>
      <c r="P2" s="207"/>
      <c r="Q2" s="207"/>
      <c r="R2" s="207"/>
      <c r="S2" s="150" t="s">
        <v>3</v>
      </c>
    </row>
    <row r="3" spans="1:21" s="6" customFormat="1" ht="84.75" customHeight="1" x14ac:dyDescent="0.35">
      <c r="B3" s="7"/>
      <c r="C3" s="8"/>
      <c r="D3" s="9"/>
      <c r="E3" s="10"/>
      <c r="F3" s="10"/>
      <c r="G3" s="11" t="s">
        <v>68</v>
      </c>
      <c r="H3" s="178" t="s">
        <v>69</v>
      </c>
      <c r="I3" s="11" t="s">
        <v>4</v>
      </c>
      <c r="J3" s="11" t="s">
        <v>5</v>
      </c>
      <c r="K3" s="12" t="s">
        <v>6</v>
      </c>
      <c r="L3" s="13" t="s">
        <v>61</v>
      </c>
      <c r="M3" s="13" t="s">
        <v>67</v>
      </c>
      <c r="N3" s="14" t="s">
        <v>62</v>
      </c>
      <c r="O3" s="14" t="s">
        <v>63</v>
      </c>
      <c r="P3" s="14" t="s">
        <v>64</v>
      </c>
      <c r="Q3" s="14" t="s">
        <v>65</v>
      </c>
      <c r="R3" s="14" t="s">
        <v>66</v>
      </c>
      <c r="S3" s="15" t="s">
        <v>7</v>
      </c>
    </row>
    <row r="4" spans="1:21" ht="19.5" customHeight="1" x14ac:dyDescent="0.35">
      <c r="B4" s="16"/>
      <c r="C4" s="17"/>
      <c r="D4" s="18" t="s">
        <v>8</v>
      </c>
      <c r="E4" s="19"/>
      <c r="F4" s="21">
        <f>SUM(G4:S4)</f>
        <v>0</v>
      </c>
      <c r="G4" s="20">
        <v>0</v>
      </c>
      <c r="H4" s="179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  <c r="N4" s="20">
        <v>0</v>
      </c>
      <c r="O4" s="20">
        <v>0</v>
      </c>
      <c r="P4" s="20">
        <v>0</v>
      </c>
      <c r="Q4" s="20">
        <v>0</v>
      </c>
      <c r="R4" s="20">
        <v>0</v>
      </c>
      <c r="S4" s="21">
        <v>0</v>
      </c>
    </row>
    <row r="5" spans="1:21" ht="15.75" x14ac:dyDescent="0.25">
      <c r="B5" s="22" t="s">
        <v>9</v>
      </c>
      <c r="C5" s="23"/>
      <c r="D5" s="24"/>
      <c r="E5" s="25"/>
      <c r="F5" s="26"/>
      <c r="G5" s="27"/>
      <c r="H5" s="153"/>
      <c r="I5" s="27"/>
      <c r="J5" s="27"/>
      <c r="K5" s="28"/>
      <c r="L5" s="28"/>
      <c r="M5" s="28"/>
      <c r="N5" s="28"/>
      <c r="O5" s="28"/>
      <c r="P5" s="28"/>
      <c r="Q5" s="28"/>
      <c r="R5" s="28"/>
      <c r="S5" s="28"/>
    </row>
    <row r="6" spans="1:21" x14ac:dyDescent="0.25">
      <c r="B6" s="24"/>
      <c r="C6" s="29" t="s">
        <v>10</v>
      </c>
      <c r="D6" s="30"/>
      <c r="E6" s="31"/>
      <c r="F6" s="32"/>
      <c r="G6" s="33"/>
      <c r="H6" s="15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</row>
    <row r="7" spans="1:21" x14ac:dyDescent="0.25">
      <c r="A7" s="35"/>
      <c r="B7" s="24"/>
      <c r="C7" s="29">
        <v>1.1000000000000001</v>
      </c>
      <c r="D7" s="36" t="s">
        <v>11</v>
      </c>
      <c r="E7" s="37"/>
      <c r="F7" s="38" t="str">
        <f>IF(ISNUMBER(G39),G39,"")</f>
        <v/>
      </c>
      <c r="G7" s="39" t="e">
        <f>(salaires*G4%)</f>
        <v>#VALUE!</v>
      </c>
      <c r="H7" s="39" t="e">
        <f t="shared" ref="H7:S7" si="0">salaires*H4%</f>
        <v>#VALUE!</v>
      </c>
      <c r="I7" s="39" t="e">
        <f t="shared" si="0"/>
        <v>#VALUE!</v>
      </c>
      <c r="J7" s="39" t="e">
        <f t="shared" si="0"/>
        <v>#VALUE!</v>
      </c>
      <c r="K7" s="39" t="e">
        <f t="shared" si="0"/>
        <v>#VALUE!</v>
      </c>
      <c r="L7" s="39" t="e">
        <f t="shared" si="0"/>
        <v>#VALUE!</v>
      </c>
      <c r="M7" s="39" t="e">
        <f t="shared" si="0"/>
        <v>#VALUE!</v>
      </c>
      <c r="N7" s="39" t="e">
        <f t="shared" si="0"/>
        <v>#VALUE!</v>
      </c>
      <c r="O7" s="39" t="e">
        <f t="shared" si="0"/>
        <v>#VALUE!</v>
      </c>
      <c r="P7" s="39" t="e">
        <f t="shared" si="0"/>
        <v>#VALUE!</v>
      </c>
      <c r="Q7" s="39" t="e">
        <f t="shared" si="0"/>
        <v>#VALUE!</v>
      </c>
      <c r="R7" s="39" t="e">
        <f t="shared" si="0"/>
        <v>#VALUE!</v>
      </c>
      <c r="S7" s="40" t="e">
        <f t="shared" si="0"/>
        <v>#VALUE!</v>
      </c>
      <c r="T7" s="3"/>
    </row>
    <row r="8" spans="1:21" x14ac:dyDescent="0.25">
      <c r="B8" s="24"/>
      <c r="C8" s="29">
        <v>1.2</v>
      </c>
      <c r="D8" s="36" t="s">
        <v>12</v>
      </c>
      <c r="E8" s="37"/>
      <c r="F8" s="194">
        <f>SUM(G8:S8)</f>
        <v>0</v>
      </c>
      <c r="G8" s="39">
        <v>0</v>
      </c>
      <c r="H8" s="167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40">
        <v>0</v>
      </c>
      <c r="T8" s="3"/>
      <c r="U8" s="3"/>
    </row>
    <row r="9" spans="1:21" x14ac:dyDescent="0.25">
      <c r="B9" s="24"/>
      <c r="C9" s="29">
        <v>1.3</v>
      </c>
      <c r="D9" s="36" t="s">
        <v>13</v>
      </c>
      <c r="E9" s="37"/>
      <c r="F9" s="38">
        <f>SUM(G9:S9)</f>
        <v>0</v>
      </c>
      <c r="G9" s="39"/>
      <c r="H9" s="167"/>
      <c r="I9" s="41"/>
      <c r="J9" s="41"/>
      <c r="K9" s="42"/>
      <c r="L9" s="42"/>
      <c r="M9" s="42"/>
      <c r="N9" s="42"/>
      <c r="O9" s="42"/>
      <c r="P9" s="42"/>
      <c r="Q9" s="42"/>
      <c r="R9" s="42"/>
      <c r="S9" s="42"/>
      <c r="T9" s="3" t="s">
        <v>127</v>
      </c>
    </row>
    <row r="10" spans="1:21" x14ac:dyDescent="0.25">
      <c r="B10" s="24"/>
      <c r="C10" s="29">
        <v>1.4</v>
      </c>
      <c r="D10" s="36" t="s">
        <v>14</v>
      </c>
      <c r="E10" s="37"/>
      <c r="F10" s="38">
        <f>SUM(G10:S10)</f>
        <v>0</v>
      </c>
      <c r="G10" s="39"/>
      <c r="H10" s="167"/>
      <c r="I10" s="39"/>
      <c r="J10" s="39"/>
      <c r="K10" s="40"/>
      <c r="L10" s="40"/>
      <c r="M10" s="40"/>
      <c r="N10" s="40"/>
      <c r="O10" s="40"/>
      <c r="P10" s="40"/>
      <c r="Q10" s="40"/>
      <c r="R10" s="40"/>
      <c r="S10" s="40"/>
      <c r="T10" s="3"/>
      <c r="U10" s="3"/>
    </row>
    <row r="11" spans="1:21" x14ac:dyDescent="0.25">
      <c r="B11" s="24"/>
      <c r="C11" s="29">
        <v>1.5</v>
      </c>
      <c r="D11" s="36" t="s">
        <v>15</v>
      </c>
      <c r="E11" s="37"/>
      <c r="F11" s="38">
        <f>SUM(G11:S11)</f>
        <v>0</v>
      </c>
      <c r="G11" s="39"/>
      <c r="H11" s="167"/>
      <c r="I11" s="41" t="s">
        <v>16</v>
      </c>
      <c r="J11" s="41"/>
      <c r="K11" s="42"/>
      <c r="L11" s="42"/>
      <c r="M11" s="42"/>
      <c r="N11" s="42" t="s">
        <v>16</v>
      </c>
      <c r="O11" s="42" t="s">
        <v>16</v>
      </c>
      <c r="P11" s="42" t="s">
        <v>16</v>
      </c>
      <c r="Q11" s="42" t="s">
        <v>16</v>
      </c>
      <c r="R11" s="42" t="s">
        <v>16</v>
      </c>
      <c r="S11" s="42"/>
      <c r="T11" s="3"/>
    </row>
    <row r="12" spans="1:21" x14ac:dyDescent="0.25">
      <c r="B12" s="24"/>
      <c r="C12" s="43">
        <v>1.6</v>
      </c>
      <c r="D12" s="44" t="s">
        <v>17</v>
      </c>
      <c r="E12" s="45"/>
      <c r="F12" s="46"/>
      <c r="G12" s="47"/>
      <c r="H12" s="168"/>
      <c r="I12" s="47"/>
      <c r="J12" s="47"/>
      <c r="K12" s="48"/>
      <c r="L12" s="48"/>
      <c r="M12" s="48"/>
      <c r="N12" s="48"/>
      <c r="O12" s="48"/>
      <c r="P12" s="48"/>
      <c r="Q12" s="48"/>
      <c r="R12" s="48"/>
      <c r="S12" s="48"/>
      <c r="T12" s="3"/>
    </row>
    <row r="13" spans="1:21" x14ac:dyDescent="0.25">
      <c r="B13" s="24"/>
      <c r="C13" s="29" t="s">
        <v>18</v>
      </c>
      <c r="D13" s="30"/>
      <c r="E13" s="31" t="s">
        <v>19</v>
      </c>
      <c r="F13" s="49">
        <f t="shared" ref="F13:S13" si="1">SUM(F7:F12)</f>
        <v>0</v>
      </c>
      <c r="G13" s="33" t="e">
        <f t="shared" si="1"/>
        <v>#VALUE!</v>
      </c>
      <c r="H13" s="169" t="e">
        <f t="shared" si="1"/>
        <v>#VALUE!</v>
      </c>
      <c r="I13" s="33" t="e">
        <f t="shared" si="1"/>
        <v>#VALUE!</v>
      </c>
      <c r="J13" s="33" t="e">
        <f t="shared" si="1"/>
        <v>#VALUE!</v>
      </c>
      <c r="K13" s="33" t="e">
        <f t="shared" si="1"/>
        <v>#VALUE!</v>
      </c>
      <c r="L13" s="33" t="e">
        <f t="shared" si="1"/>
        <v>#VALUE!</v>
      </c>
      <c r="M13" s="33" t="e">
        <f>SUM(M7:M12)</f>
        <v>#VALUE!</v>
      </c>
      <c r="N13" s="33" t="e">
        <f t="shared" si="1"/>
        <v>#VALUE!</v>
      </c>
      <c r="O13" s="33" t="e">
        <f t="shared" si="1"/>
        <v>#VALUE!</v>
      </c>
      <c r="P13" s="33" t="e">
        <f t="shared" si="1"/>
        <v>#VALUE!</v>
      </c>
      <c r="Q13" s="33" t="e">
        <f t="shared" si="1"/>
        <v>#VALUE!</v>
      </c>
      <c r="R13" s="33" t="e">
        <f t="shared" si="1"/>
        <v>#VALUE!</v>
      </c>
      <c r="S13" s="34" t="e">
        <f t="shared" si="1"/>
        <v>#VALUE!</v>
      </c>
      <c r="T13" s="3"/>
    </row>
    <row r="14" spans="1:21" x14ac:dyDescent="0.25">
      <c r="B14" s="24"/>
      <c r="C14" s="23"/>
      <c r="D14" s="24"/>
      <c r="E14" s="25"/>
      <c r="F14" s="50"/>
      <c r="G14" s="27"/>
      <c r="H14" s="170"/>
      <c r="I14" s="27"/>
      <c r="J14" s="27"/>
      <c r="K14" s="28"/>
      <c r="L14" s="28"/>
      <c r="M14" s="28"/>
      <c r="N14" s="28"/>
      <c r="O14" s="28"/>
      <c r="P14" s="28"/>
      <c r="Q14" s="28"/>
      <c r="R14" s="28"/>
      <c r="S14" s="28"/>
      <c r="T14" s="3"/>
    </row>
    <row r="15" spans="1:21" x14ac:dyDescent="0.25">
      <c r="B15" s="24"/>
      <c r="C15" s="29" t="s">
        <v>20</v>
      </c>
      <c r="D15" s="30"/>
      <c r="E15" s="31"/>
      <c r="F15" s="32"/>
      <c r="G15" s="33"/>
      <c r="H15" s="169"/>
      <c r="I15" s="33"/>
      <c r="J15" s="33"/>
      <c r="K15" s="34"/>
      <c r="L15" s="34"/>
      <c r="M15" s="34"/>
      <c r="N15" s="34"/>
      <c r="O15" s="34"/>
      <c r="P15" s="34"/>
      <c r="Q15" s="34"/>
      <c r="R15" s="34"/>
      <c r="S15" s="34"/>
      <c r="T15" s="3"/>
    </row>
    <row r="16" spans="1:21" x14ac:dyDescent="0.25">
      <c r="B16" s="24"/>
      <c r="C16" s="29">
        <v>2.1</v>
      </c>
      <c r="D16" s="36" t="s">
        <v>21</v>
      </c>
      <c r="E16" s="37"/>
      <c r="F16" s="194" t="str">
        <f>IF(ISNUMBER(G40),G40,"")</f>
        <v/>
      </c>
      <c r="G16" s="39" t="e">
        <f>maintenance*0.2</f>
        <v>#VALUE!</v>
      </c>
      <c r="H16" s="167" t="e">
        <f>maintenance*0.2</f>
        <v>#VALUE!</v>
      </c>
      <c r="I16" s="39" t="e">
        <f>maintenance*0.24</f>
        <v>#VALUE!</v>
      </c>
      <c r="J16" s="39" t="e">
        <f>maintenance*0.24</f>
        <v>#VALUE!</v>
      </c>
      <c r="K16" s="39" t="e">
        <f>maintenance*0.02</f>
        <v>#VALUE!</v>
      </c>
      <c r="L16" s="39"/>
      <c r="M16" s="39"/>
      <c r="N16" s="39" t="e">
        <f>maintenance*0.02</f>
        <v>#VALUE!</v>
      </c>
      <c r="O16" s="39" t="e">
        <f>maintenance*0.02</f>
        <v>#VALUE!</v>
      </c>
      <c r="P16" s="39" t="e">
        <f>maintenance*0.02</f>
        <v>#VALUE!</v>
      </c>
      <c r="Q16" s="39" t="e">
        <f>maintenance*0.02</f>
        <v>#VALUE!</v>
      </c>
      <c r="R16" s="39" t="e">
        <f>maintenance*0.02</f>
        <v>#VALUE!</v>
      </c>
      <c r="S16" s="181"/>
      <c r="T16" s="3"/>
    </row>
    <row r="17" spans="1:20" x14ac:dyDescent="0.25">
      <c r="B17" s="24"/>
      <c r="C17" s="29">
        <v>2.2000000000000002</v>
      </c>
      <c r="D17" s="36" t="s">
        <v>22</v>
      </c>
      <c r="E17" s="37"/>
      <c r="F17" s="194">
        <f>SUM(G17:S17)</f>
        <v>0</v>
      </c>
      <c r="G17" s="39">
        <v>0</v>
      </c>
      <c r="H17" s="167">
        <v>0</v>
      </c>
      <c r="I17" s="39">
        <v>0</v>
      </c>
      <c r="J17" s="39">
        <v>0</v>
      </c>
      <c r="K17" s="40">
        <v>0</v>
      </c>
      <c r="L17" s="40"/>
      <c r="M17" s="40"/>
      <c r="N17" s="40"/>
      <c r="O17" s="40"/>
      <c r="P17" s="40"/>
      <c r="Q17" s="40"/>
      <c r="R17" s="40"/>
      <c r="S17" s="181"/>
      <c r="T17" s="147"/>
    </row>
    <row r="18" spans="1:20" s="51" customFormat="1" x14ac:dyDescent="0.25">
      <c r="B18" s="52"/>
      <c r="C18" s="53">
        <v>2.2999999999999998</v>
      </c>
      <c r="D18" s="54" t="s">
        <v>23</v>
      </c>
      <c r="E18" s="55"/>
      <c r="F18" s="194">
        <f>$G$71</f>
        <v>0</v>
      </c>
      <c r="G18" s="39">
        <f>G57+G58</f>
        <v>0</v>
      </c>
      <c r="H18" s="167">
        <f>G57+G58</f>
        <v>0</v>
      </c>
      <c r="I18" s="39">
        <f>(G65+G66+G67)/2</f>
        <v>0</v>
      </c>
      <c r="J18" s="39">
        <f>(G65+G66+G67)</f>
        <v>0</v>
      </c>
      <c r="K18" s="40">
        <f>G61</f>
        <v>0</v>
      </c>
      <c r="L18" s="40"/>
      <c r="M18" s="40"/>
      <c r="N18" s="40">
        <f>G69/2</f>
        <v>0</v>
      </c>
      <c r="O18" s="40">
        <f>G58+G59+G60</f>
        <v>0</v>
      </c>
      <c r="P18" s="40">
        <f>G69/2</f>
        <v>0</v>
      </c>
      <c r="Q18" s="40">
        <f>G62+G63</f>
        <v>0</v>
      </c>
      <c r="R18" s="40">
        <f>G64</f>
        <v>0</v>
      </c>
      <c r="S18" s="181"/>
      <c r="T18" s="3"/>
    </row>
    <row r="19" spans="1:20" x14ac:dyDescent="0.25">
      <c r="B19" s="24"/>
      <c r="C19" s="43">
        <v>2.4</v>
      </c>
      <c r="D19" s="44" t="s">
        <v>24</v>
      </c>
      <c r="E19" s="45"/>
      <c r="F19" s="46"/>
      <c r="G19" s="47"/>
      <c r="H19" s="171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182"/>
      <c r="T19" s="3"/>
    </row>
    <row r="20" spans="1:20" x14ac:dyDescent="0.25">
      <c r="B20" s="24"/>
      <c r="C20" s="29" t="s">
        <v>25</v>
      </c>
      <c r="D20" s="30"/>
      <c r="E20" s="31" t="s">
        <v>19</v>
      </c>
      <c r="F20" s="49">
        <f>SUM(F16:F18)</f>
        <v>0</v>
      </c>
      <c r="G20" s="33" t="e">
        <f>SUM(G16:G19)</f>
        <v>#VALUE!</v>
      </c>
      <c r="H20" s="33" t="e">
        <f t="shared" ref="H20:R20" si="2">SUM(H16:H19)</f>
        <v>#VALUE!</v>
      </c>
      <c r="I20" s="33" t="e">
        <f t="shared" si="2"/>
        <v>#VALUE!</v>
      </c>
      <c r="J20" s="33" t="e">
        <f t="shared" si="2"/>
        <v>#VALUE!</v>
      </c>
      <c r="K20" s="33" t="e">
        <f t="shared" si="2"/>
        <v>#VALUE!</v>
      </c>
      <c r="L20" s="33"/>
      <c r="M20" s="33"/>
      <c r="N20" s="33" t="e">
        <f t="shared" si="2"/>
        <v>#VALUE!</v>
      </c>
      <c r="O20" s="33" t="e">
        <f t="shared" si="2"/>
        <v>#VALUE!</v>
      </c>
      <c r="P20" s="33" t="e">
        <f t="shared" si="2"/>
        <v>#VALUE!</v>
      </c>
      <c r="Q20" s="33" t="e">
        <f t="shared" si="2"/>
        <v>#VALUE!</v>
      </c>
      <c r="R20" s="33" t="e">
        <f t="shared" si="2"/>
        <v>#VALUE!</v>
      </c>
      <c r="S20" s="183"/>
      <c r="T20" s="3"/>
    </row>
    <row r="21" spans="1:20" x14ac:dyDescent="0.25">
      <c r="B21" s="24"/>
      <c r="C21" s="23"/>
      <c r="D21" s="24"/>
      <c r="E21" s="25"/>
      <c r="F21" s="50"/>
      <c r="G21" s="27"/>
      <c r="H21" s="170"/>
      <c r="I21" s="27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3"/>
    </row>
    <row r="22" spans="1:20" x14ac:dyDescent="0.25">
      <c r="B22" s="24"/>
      <c r="C22" s="29" t="s">
        <v>26</v>
      </c>
      <c r="D22" s="30"/>
      <c r="E22" s="31"/>
      <c r="F22" s="32"/>
      <c r="G22" s="33"/>
      <c r="H22" s="169"/>
      <c r="I22" s="33"/>
      <c r="J22" s="33"/>
      <c r="K22" s="34"/>
      <c r="L22" s="34"/>
      <c r="M22" s="34"/>
      <c r="N22" s="34"/>
      <c r="O22" s="34"/>
      <c r="P22" s="34"/>
      <c r="Q22" s="34"/>
      <c r="R22" s="34"/>
      <c r="S22" s="34"/>
      <c r="T22" s="3"/>
    </row>
    <row r="23" spans="1:20" x14ac:dyDescent="0.25">
      <c r="A23" s="56"/>
      <c r="B23" s="24"/>
      <c r="C23" s="29">
        <v>3.1</v>
      </c>
      <c r="D23" s="36" t="s">
        <v>27</v>
      </c>
      <c r="E23" s="37"/>
      <c r="F23" s="38" t="str">
        <f>IF(ISNUMBER(G41),G41,"")</f>
        <v/>
      </c>
      <c r="G23" s="39" t="e">
        <f>admin*0.1</f>
        <v>#VALUE!</v>
      </c>
      <c r="H23" s="167" t="e">
        <f>admin*0.1</f>
        <v>#VALUE!</v>
      </c>
      <c r="I23" s="39" t="e">
        <f>admin*0.1</f>
        <v>#VALUE!</v>
      </c>
      <c r="J23" s="39" t="e">
        <f>admin*0.1</f>
        <v>#VALUE!</v>
      </c>
      <c r="K23" s="39"/>
      <c r="L23" s="39" t="e">
        <f t="shared" ref="L23:R23" si="3">admin*0.1</f>
        <v>#VALUE!</v>
      </c>
      <c r="M23" s="39"/>
      <c r="N23" s="39" t="e">
        <f t="shared" si="3"/>
        <v>#VALUE!</v>
      </c>
      <c r="O23" s="39" t="e">
        <f t="shared" si="3"/>
        <v>#VALUE!</v>
      </c>
      <c r="P23" s="39" t="e">
        <f t="shared" si="3"/>
        <v>#VALUE!</v>
      </c>
      <c r="Q23" s="39" t="e">
        <f t="shared" si="3"/>
        <v>#VALUE!</v>
      </c>
      <c r="R23" s="39" t="e">
        <f t="shared" si="3"/>
        <v>#VALUE!</v>
      </c>
      <c r="S23" s="40"/>
      <c r="T23" s="3"/>
    </row>
    <row r="24" spans="1:20" x14ac:dyDescent="0.25">
      <c r="B24" s="24"/>
      <c r="C24" s="29">
        <v>3.2</v>
      </c>
      <c r="D24" s="36" t="s">
        <v>28</v>
      </c>
      <c r="E24" s="37"/>
      <c r="F24" s="38"/>
      <c r="G24" s="39"/>
      <c r="H24" s="167"/>
      <c r="I24" s="39"/>
      <c r="J24" s="39"/>
      <c r="K24" s="40"/>
      <c r="L24" s="40"/>
      <c r="M24" s="40"/>
      <c r="N24" s="40"/>
      <c r="O24" s="40"/>
      <c r="P24" s="40"/>
      <c r="Q24" s="40"/>
      <c r="R24" s="40"/>
      <c r="S24" s="40"/>
      <c r="T24" s="3"/>
    </row>
    <row r="25" spans="1:20" x14ac:dyDescent="0.25">
      <c r="B25" s="24"/>
      <c r="C25" s="29">
        <v>3.3</v>
      </c>
      <c r="D25" s="36" t="s">
        <v>29</v>
      </c>
      <c r="E25" s="37"/>
      <c r="F25" s="38"/>
      <c r="G25" s="39"/>
      <c r="H25" s="167"/>
      <c r="I25" s="39"/>
      <c r="J25" s="39"/>
      <c r="K25" s="40"/>
      <c r="L25" s="40"/>
      <c r="M25" s="40"/>
      <c r="N25" s="40"/>
      <c r="O25" s="40"/>
      <c r="P25" s="40"/>
      <c r="Q25" s="40"/>
      <c r="R25" s="40"/>
      <c r="S25" s="40"/>
      <c r="T25" s="3"/>
    </row>
    <row r="26" spans="1:20" x14ac:dyDescent="0.25">
      <c r="B26" s="24"/>
      <c r="C26" s="43">
        <v>3.4</v>
      </c>
      <c r="D26" s="44" t="s">
        <v>30</v>
      </c>
      <c r="E26" s="45"/>
      <c r="F26" s="57"/>
      <c r="G26" s="48"/>
      <c r="H26" s="172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3"/>
    </row>
    <row r="27" spans="1:20" x14ac:dyDescent="0.25">
      <c r="B27" s="58"/>
      <c r="C27" s="43" t="s">
        <v>31</v>
      </c>
      <c r="D27" s="59"/>
      <c r="E27" s="60" t="s">
        <v>19</v>
      </c>
      <c r="F27" s="61">
        <f t="shared" ref="F27:R27" si="4">SUM(F23:F26)</f>
        <v>0</v>
      </c>
      <c r="G27" s="62" t="e">
        <f t="shared" si="4"/>
        <v>#VALUE!</v>
      </c>
      <c r="H27" s="173" t="e">
        <f t="shared" ref="H27" si="5">SUM(H23:H26)</f>
        <v>#VALUE!</v>
      </c>
      <c r="I27" s="62" t="e">
        <f t="shared" si="4"/>
        <v>#VALUE!</v>
      </c>
      <c r="J27" s="62" t="e">
        <f t="shared" si="4"/>
        <v>#VALUE!</v>
      </c>
      <c r="K27" s="63"/>
      <c r="L27" s="63" t="e">
        <f t="shared" si="4"/>
        <v>#VALUE!</v>
      </c>
      <c r="M27" s="63"/>
      <c r="N27" s="63" t="e">
        <f t="shared" si="4"/>
        <v>#VALUE!</v>
      </c>
      <c r="O27" s="63" t="e">
        <f t="shared" si="4"/>
        <v>#VALUE!</v>
      </c>
      <c r="P27" s="63" t="e">
        <f t="shared" si="4"/>
        <v>#VALUE!</v>
      </c>
      <c r="Q27" s="63" t="e">
        <f t="shared" si="4"/>
        <v>#VALUE!</v>
      </c>
      <c r="R27" s="63" t="e">
        <f t="shared" si="4"/>
        <v>#VALUE!</v>
      </c>
      <c r="S27" s="63"/>
      <c r="T27" s="3"/>
    </row>
    <row r="28" spans="1:20" ht="15.75" thickBot="1" x14ac:dyDescent="0.3">
      <c r="B28" s="64" t="s">
        <v>32</v>
      </c>
      <c r="C28" s="65"/>
      <c r="D28" s="64"/>
      <c r="E28" s="66" t="s">
        <v>19</v>
      </c>
      <c r="F28" s="67">
        <f>$F$13+$F$20+$F$27</f>
        <v>0</v>
      </c>
      <c r="G28" s="68" t="e">
        <f t="shared" ref="G28:S28" si="6">G13+G20+G27</f>
        <v>#VALUE!</v>
      </c>
      <c r="H28" s="174" t="e">
        <f t="shared" ref="H28" si="7">H13+H20+H27</f>
        <v>#VALUE!</v>
      </c>
      <c r="I28" s="68" t="e">
        <f t="shared" si="6"/>
        <v>#VALUE!</v>
      </c>
      <c r="J28" s="68" t="e">
        <f t="shared" si="6"/>
        <v>#VALUE!</v>
      </c>
      <c r="K28" s="68" t="e">
        <f t="shared" si="6"/>
        <v>#VALUE!</v>
      </c>
      <c r="L28" s="68" t="e">
        <f t="shared" si="6"/>
        <v>#VALUE!</v>
      </c>
      <c r="M28" s="68" t="e">
        <f t="shared" ref="M28" si="8">M13+M20+M27</f>
        <v>#VALUE!</v>
      </c>
      <c r="N28" s="68" t="e">
        <f t="shared" si="6"/>
        <v>#VALUE!</v>
      </c>
      <c r="O28" s="68" t="e">
        <f t="shared" si="6"/>
        <v>#VALUE!</v>
      </c>
      <c r="P28" s="68" t="e">
        <f t="shared" si="6"/>
        <v>#VALUE!</v>
      </c>
      <c r="Q28" s="68" t="e">
        <f t="shared" si="6"/>
        <v>#VALUE!</v>
      </c>
      <c r="R28" s="68" t="e">
        <f t="shared" si="6"/>
        <v>#VALUE!</v>
      </c>
      <c r="S28" s="69" t="e">
        <f t="shared" si="6"/>
        <v>#VALUE!</v>
      </c>
      <c r="T28" s="3"/>
    </row>
    <row r="29" spans="1:20" ht="15" customHeight="1" thickTop="1" x14ac:dyDescent="0.25">
      <c r="D29" s="70"/>
      <c r="F29" s="71"/>
      <c r="G29" s="72"/>
      <c r="H29" s="175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3"/>
      <c r="T29" s="3"/>
    </row>
    <row r="30" spans="1:20" ht="15" hidden="1" customHeight="1" x14ac:dyDescent="0.25">
      <c r="B30" s="74" t="s">
        <v>33</v>
      </c>
      <c r="C30" s="75"/>
      <c r="D30" s="74" t="s">
        <v>34</v>
      </c>
      <c r="E30" s="76"/>
      <c r="F30" s="76"/>
      <c r="G30" s="77"/>
      <c r="H30" s="176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3">
        <f>SUM(G30:S30)</f>
        <v>0</v>
      </c>
    </row>
    <row r="31" spans="1:20" ht="15.75" x14ac:dyDescent="0.25">
      <c r="B31" s="78"/>
      <c r="C31" s="79"/>
      <c r="D31" s="80"/>
      <c r="E31" s="81" t="s">
        <v>70</v>
      </c>
      <c r="F31" s="82"/>
      <c r="G31" s="82">
        <v>200</v>
      </c>
      <c r="H31" s="152">
        <v>90</v>
      </c>
      <c r="I31" s="83">
        <v>31</v>
      </c>
      <c r="J31" s="152">
        <v>5</v>
      </c>
      <c r="K31" s="82">
        <v>68.5</v>
      </c>
      <c r="L31" s="84">
        <v>7</v>
      </c>
      <c r="M31" s="84">
        <v>5</v>
      </c>
      <c r="N31" s="84">
        <v>20</v>
      </c>
      <c r="O31" s="84">
        <v>74</v>
      </c>
      <c r="P31" s="84">
        <v>14</v>
      </c>
      <c r="Q31" s="84">
        <v>4</v>
      </c>
      <c r="R31" s="84">
        <v>5</v>
      </c>
      <c r="S31" s="148">
        <v>47</v>
      </c>
      <c r="T31" s="3"/>
    </row>
    <row r="32" spans="1:20" ht="15.75" x14ac:dyDescent="0.25">
      <c r="B32" s="78" t="s">
        <v>35</v>
      </c>
      <c r="C32" s="79"/>
      <c r="D32" s="80"/>
      <c r="E32" s="85" t="s">
        <v>71</v>
      </c>
      <c r="F32" s="85"/>
      <c r="G32" s="86">
        <f>G31*1.2</f>
        <v>240</v>
      </c>
      <c r="H32" s="177">
        <f t="shared" ref="H32" si="9">H31*1.2</f>
        <v>108</v>
      </c>
      <c r="I32" s="86">
        <f t="shared" ref="I32:S32" si="10">I31*1.2</f>
        <v>37.199999999999996</v>
      </c>
      <c r="J32" s="86">
        <f t="shared" si="10"/>
        <v>6</v>
      </c>
      <c r="K32" s="86">
        <f t="shared" si="10"/>
        <v>82.2</v>
      </c>
      <c r="L32" s="86">
        <f t="shared" si="10"/>
        <v>8.4</v>
      </c>
      <c r="M32" s="86">
        <v>6</v>
      </c>
      <c r="N32" s="86">
        <f t="shared" si="10"/>
        <v>24</v>
      </c>
      <c r="O32" s="86">
        <f t="shared" si="10"/>
        <v>88.8</v>
      </c>
      <c r="P32" s="86">
        <f t="shared" si="10"/>
        <v>16.8</v>
      </c>
      <c r="Q32" s="86">
        <f t="shared" si="10"/>
        <v>4.8</v>
      </c>
      <c r="R32" s="86">
        <f t="shared" si="10"/>
        <v>6</v>
      </c>
      <c r="S32" s="86">
        <f t="shared" si="10"/>
        <v>56.4</v>
      </c>
      <c r="T32" s="3"/>
    </row>
    <row r="33" spans="2:20" x14ac:dyDescent="0.25">
      <c r="B33" s="87"/>
      <c r="C33" s="88" t="s">
        <v>36</v>
      </c>
      <c r="D33" s="89" t="s">
        <v>37</v>
      </c>
      <c r="E33" s="90" t="s">
        <v>72</v>
      </c>
      <c r="F33" s="91"/>
      <c r="G33" s="92" t="e">
        <f t="shared" ref="G33:S33" si="11">G13/G31</f>
        <v>#VALUE!</v>
      </c>
      <c r="H33" s="184" t="e">
        <f t="shared" ref="H33" si="12">H13/H31</f>
        <v>#VALUE!</v>
      </c>
      <c r="I33" s="91" t="e">
        <f t="shared" si="11"/>
        <v>#VALUE!</v>
      </c>
      <c r="J33" s="93" t="e">
        <f t="shared" si="11"/>
        <v>#VALUE!</v>
      </c>
      <c r="K33" s="93" t="e">
        <f t="shared" si="11"/>
        <v>#VALUE!</v>
      </c>
      <c r="L33" s="93" t="e">
        <f t="shared" si="11"/>
        <v>#VALUE!</v>
      </c>
      <c r="M33" s="93" t="e">
        <f t="shared" ref="M33" si="13">M13/M31</f>
        <v>#VALUE!</v>
      </c>
      <c r="N33" s="93" t="e">
        <f t="shared" si="11"/>
        <v>#VALUE!</v>
      </c>
      <c r="O33" s="93" t="e">
        <f t="shared" si="11"/>
        <v>#VALUE!</v>
      </c>
      <c r="P33" s="93" t="e">
        <f t="shared" si="11"/>
        <v>#VALUE!</v>
      </c>
      <c r="Q33" s="93" t="e">
        <f t="shared" si="11"/>
        <v>#VALUE!</v>
      </c>
      <c r="R33" s="93" t="e">
        <f t="shared" si="11"/>
        <v>#VALUE!</v>
      </c>
      <c r="S33" s="93" t="e">
        <f t="shared" si="11"/>
        <v>#VALUE!</v>
      </c>
      <c r="T33" s="3"/>
    </row>
    <row r="34" spans="2:20" x14ac:dyDescent="0.25">
      <c r="B34" s="94"/>
      <c r="C34" s="95" t="s">
        <v>38</v>
      </c>
      <c r="D34" s="96" t="s">
        <v>39</v>
      </c>
      <c r="E34" s="90" t="s">
        <v>72</v>
      </c>
      <c r="F34" s="97"/>
      <c r="G34" s="98" t="e">
        <f t="shared" ref="G34:S34" si="14">G33+(G20/G32)</f>
        <v>#VALUE!</v>
      </c>
      <c r="H34" s="185" t="e">
        <f t="shared" ref="H34" si="15">H33+(H20/H32)</f>
        <v>#VALUE!</v>
      </c>
      <c r="I34" s="97" t="e">
        <f t="shared" si="14"/>
        <v>#VALUE!</v>
      </c>
      <c r="J34" s="99" t="e">
        <f t="shared" si="14"/>
        <v>#VALUE!</v>
      </c>
      <c r="K34" s="99" t="e">
        <f t="shared" si="14"/>
        <v>#VALUE!</v>
      </c>
      <c r="L34" s="99" t="e">
        <f t="shared" si="14"/>
        <v>#VALUE!</v>
      </c>
      <c r="M34" s="99" t="e">
        <f t="shared" ref="M34" si="16">M33+(M20/M32)</f>
        <v>#VALUE!</v>
      </c>
      <c r="N34" s="99" t="e">
        <f t="shared" si="14"/>
        <v>#VALUE!</v>
      </c>
      <c r="O34" s="99" t="e">
        <f t="shared" si="14"/>
        <v>#VALUE!</v>
      </c>
      <c r="P34" s="99" t="e">
        <f t="shared" si="14"/>
        <v>#VALUE!</v>
      </c>
      <c r="Q34" s="99" t="e">
        <f t="shared" si="14"/>
        <v>#VALUE!</v>
      </c>
      <c r="R34" s="99" t="e">
        <f t="shared" si="14"/>
        <v>#VALUE!</v>
      </c>
      <c r="S34" s="99" t="e">
        <f t="shared" si="14"/>
        <v>#VALUE!</v>
      </c>
      <c r="T34" s="3"/>
    </row>
    <row r="35" spans="2:20" x14ac:dyDescent="0.25">
      <c r="B35" s="100"/>
      <c r="C35" s="101" t="s">
        <v>40</v>
      </c>
      <c r="D35" s="102" t="s">
        <v>41</v>
      </c>
      <c r="E35" s="90" t="s">
        <v>72</v>
      </c>
      <c r="F35" s="103"/>
      <c r="G35" s="104" t="e">
        <f t="shared" ref="G35:S35" si="17">G34+(G27/G32)</f>
        <v>#VALUE!</v>
      </c>
      <c r="H35" s="186" t="e">
        <f t="shared" ref="H35" si="18">H34+(H27/H32)</f>
        <v>#VALUE!</v>
      </c>
      <c r="I35" s="103" t="e">
        <f t="shared" si="17"/>
        <v>#VALUE!</v>
      </c>
      <c r="J35" s="105" t="e">
        <f t="shared" si="17"/>
        <v>#VALUE!</v>
      </c>
      <c r="K35" s="105" t="e">
        <f t="shared" si="17"/>
        <v>#VALUE!</v>
      </c>
      <c r="L35" s="105" t="e">
        <f t="shared" si="17"/>
        <v>#VALUE!</v>
      </c>
      <c r="M35" s="105" t="e">
        <f t="shared" ref="M35" si="19">M34+(M27/M32)</f>
        <v>#VALUE!</v>
      </c>
      <c r="N35" s="105" t="e">
        <f t="shared" si="17"/>
        <v>#VALUE!</v>
      </c>
      <c r="O35" s="105" t="e">
        <f t="shared" si="17"/>
        <v>#VALUE!</v>
      </c>
      <c r="P35" s="105" t="e">
        <f t="shared" si="17"/>
        <v>#VALUE!</v>
      </c>
      <c r="Q35" s="105" t="e">
        <f t="shared" si="17"/>
        <v>#VALUE!</v>
      </c>
      <c r="R35" s="105" t="e">
        <f t="shared" si="17"/>
        <v>#VALUE!</v>
      </c>
      <c r="S35" s="105" t="e">
        <f t="shared" si="17"/>
        <v>#VALUE!</v>
      </c>
      <c r="T35" s="3"/>
    </row>
    <row r="36" spans="2:20" x14ac:dyDescent="0.25">
      <c r="B36" s="208" t="s">
        <v>73</v>
      </c>
      <c r="C36" s="209"/>
      <c r="D36" s="209"/>
      <c r="E36" s="209"/>
      <c r="F36" s="106"/>
      <c r="G36" s="164">
        <v>75</v>
      </c>
      <c r="H36" s="164">
        <v>150</v>
      </c>
      <c r="I36" s="164">
        <v>300</v>
      </c>
      <c r="J36" s="164">
        <v>75</v>
      </c>
      <c r="K36" s="164">
        <v>30</v>
      </c>
      <c r="L36" s="164">
        <v>450</v>
      </c>
      <c r="M36" s="165">
        <v>150</v>
      </c>
      <c r="N36" s="164">
        <v>75</v>
      </c>
      <c r="O36" s="164">
        <v>75</v>
      </c>
      <c r="P36" s="164">
        <v>180</v>
      </c>
      <c r="Q36" s="164">
        <v>105</v>
      </c>
      <c r="R36" s="164">
        <v>90</v>
      </c>
      <c r="S36" s="166">
        <v>70</v>
      </c>
      <c r="T36" s="3"/>
    </row>
    <row r="37" spans="2:20" x14ac:dyDescent="0.25">
      <c r="B37" s="107"/>
      <c r="C37" s="108"/>
      <c r="D37" s="109"/>
      <c r="E37" s="110"/>
      <c r="F37" s="110"/>
      <c r="G37" s="111"/>
      <c r="H37" s="155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</row>
    <row r="38" spans="2:20" ht="16.5" thickBot="1" x14ac:dyDescent="0.3">
      <c r="B38" s="112" t="s">
        <v>42</v>
      </c>
      <c r="C38" s="113"/>
      <c r="D38" s="114"/>
      <c r="E38" s="114" t="s">
        <v>43</v>
      </c>
      <c r="F38" s="115">
        <f>$E$54</f>
        <v>0</v>
      </c>
      <c r="G38" s="195" t="s">
        <v>44</v>
      </c>
      <c r="H38" s="156"/>
      <c r="I38"/>
      <c r="O38"/>
      <c r="P38"/>
      <c r="Q38"/>
      <c r="R38"/>
    </row>
    <row r="39" spans="2:20" ht="16.5" thickBot="1" x14ac:dyDescent="0.3">
      <c r="B39" s="116"/>
      <c r="C39" s="117" t="s">
        <v>45</v>
      </c>
      <c r="D39" s="118" t="s">
        <v>101</v>
      </c>
      <c r="E39" s="118">
        <v>0</v>
      </c>
      <c r="F39" s="119" t="e">
        <f>E39/E43</f>
        <v>#DIV/0!</v>
      </c>
      <c r="G39" s="120" t="e">
        <f>F39*$G$43</f>
        <v>#DIV/0!</v>
      </c>
      <c r="H39" s="157"/>
      <c r="I39"/>
      <c r="N39" s="121" t="s">
        <v>46</v>
      </c>
      <c r="O39" s="121" t="s">
        <v>47</v>
      </c>
      <c r="P39" s="121" t="s">
        <v>48</v>
      </c>
      <c r="Q39" s="121" t="s">
        <v>49</v>
      </c>
      <c r="R39"/>
    </row>
    <row r="40" spans="2:20" x14ac:dyDescent="0.25">
      <c r="B40" s="116"/>
      <c r="C40" s="122" t="s">
        <v>50</v>
      </c>
      <c r="D40" s="123" t="s">
        <v>102</v>
      </c>
      <c r="E40" s="123">
        <v>0</v>
      </c>
      <c r="F40" s="119" t="e">
        <f>E40/E43</f>
        <v>#DIV/0!</v>
      </c>
      <c r="G40" s="120" t="e">
        <f>F40*$G$43</f>
        <v>#DIV/0!</v>
      </c>
      <c r="H40" s="157"/>
      <c r="I40"/>
      <c r="N40" s="124" t="s">
        <v>51</v>
      </c>
      <c r="O40" s="125" t="e">
        <f>AVERAGE(G33:K33)</f>
        <v>#VALUE!</v>
      </c>
      <c r="P40" s="125" t="e">
        <f>AVERAGE(G34:K34)</f>
        <v>#VALUE!</v>
      </c>
      <c r="Q40" s="125">
        <f>AVERAGE(G36:K36)</f>
        <v>126</v>
      </c>
      <c r="R40"/>
    </row>
    <row r="41" spans="2:20" x14ac:dyDescent="0.25">
      <c r="B41" s="116"/>
      <c r="C41" s="122" t="s">
        <v>52</v>
      </c>
      <c r="D41" s="123" t="s">
        <v>103</v>
      </c>
      <c r="E41" s="123">
        <v>0</v>
      </c>
      <c r="F41" s="119" t="e">
        <f>E41/E43</f>
        <v>#DIV/0!</v>
      </c>
      <c r="G41" s="120" t="e">
        <f>F41*$G$43</f>
        <v>#DIV/0!</v>
      </c>
      <c r="H41" s="157"/>
      <c r="I41"/>
      <c r="N41" s="124" t="s">
        <v>53</v>
      </c>
      <c r="O41" s="125" t="e">
        <f>AVERAGE(N33:R33)</f>
        <v>#VALUE!</v>
      </c>
      <c r="P41" s="125" t="e">
        <f>AVERAGE(N35:R35)</f>
        <v>#VALUE!</v>
      </c>
      <c r="Q41" s="125">
        <f>AVERAGE(N36:R36)</f>
        <v>105</v>
      </c>
      <c r="R41"/>
    </row>
    <row r="42" spans="2:20" x14ac:dyDescent="0.25">
      <c r="B42" s="116"/>
      <c r="C42" s="114" t="s">
        <v>54</v>
      </c>
      <c r="D42" s="126" t="s">
        <v>17</v>
      </c>
      <c r="E42" s="126">
        <v>0</v>
      </c>
      <c r="F42" s="119" t="e">
        <f>E42/E44</f>
        <v>#DIV/0!</v>
      </c>
      <c r="G42" s="120" t="e">
        <f>F42*$G$43</f>
        <v>#DIV/0!</v>
      </c>
      <c r="I42"/>
      <c r="J42"/>
      <c r="K42"/>
      <c r="L42"/>
      <c r="M42"/>
      <c r="N42" s="124" t="s">
        <v>55</v>
      </c>
      <c r="O42" s="125" t="e">
        <f>AVERAGE(L33)</f>
        <v>#VALUE!</v>
      </c>
      <c r="P42" s="125" t="e">
        <f>AVERAGE(L35)</f>
        <v>#VALUE!</v>
      </c>
      <c r="Q42" s="125">
        <f>AVERAGE(L36)</f>
        <v>450</v>
      </c>
      <c r="R42"/>
      <c r="S42"/>
    </row>
    <row r="43" spans="2:20" x14ac:dyDescent="0.25">
      <c r="B43" s="127" t="s">
        <v>48</v>
      </c>
      <c r="C43" s="128"/>
      <c r="D43" s="128"/>
      <c r="E43" s="128">
        <f>SUM(E39:E42)</f>
        <v>0</v>
      </c>
      <c r="F43" s="129" t="e">
        <f>SUM(F39:F42)</f>
        <v>#DIV/0!</v>
      </c>
      <c r="G43" s="196">
        <f>G54</f>
        <v>0</v>
      </c>
      <c r="I43"/>
      <c r="N43" s="124" t="s">
        <v>3</v>
      </c>
      <c r="O43" s="125" t="e">
        <f>S33</f>
        <v>#VALUE!</v>
      </c>
      <c r="P43" s="125" t="e">
        <f>S35</f>
        <v>#VALUE!</v>
      </c>
      <c r="Q43" s="125">
        <f>S36</f>
        <v>70</v>
      </c>
    </row>
    <row r="45" spans="2:20" x14ac:dyDescent="0.25">
      <c r="D45" s="130"/>
      <c r="E45" s="131"/>
      <c r="F45" s="132"/>
      <c r="G45" s="132"/>
      <c r="H45" s="158"/>
      <c r="P45"/>
      <c r="Q45"/>
      <c r="R45"/>
    </row>
    <row r="46" spans="2:20" x14ac:dyDescent="0.25">
      <c r="D46" s="162" t="s">
        <v>79</v>
      </c>
    </row>
    <row r="47" spans="2:20" x14ac:dyDescent="0.25">
      <c r="D47" s="163" t="s">
        <v>78</v>
      </c>
      <c r="E47" s="70" t="s">
        <v>16</v>
      </c>
    </row>
    <row r="48" spans="2:20" ht="15.75" thickBot="1" x14ac:dyDescent="0.3"/>
    <row r="49" spans="4:14" ht="16.5" thickBot="1" x14ac:dyDescent="0.3">
      <c r="D49" s="133" t="s">
        <v>85</v>
      </c>
      <c r="E49" s="134" t="s">
        <v>56</v>
      </c>
      <c r="F49" s="121" t="s">
        <v>81</v>
      </c>
      <c r="G49" s="135" t="s">
        <v>57</v>
      </c>
      <c r="H49" s="159"/>
      <c r="I49" s="135" t="s">
        <v>80</v>
      </c>
      <c r="J49" s="136"/>
    </row>
    <row r="50" spans="4:14" x14ac:dyDescent="0.25">
      <c r="D50" s="137" t="s">
        <v>75</v>
      </c>
      <c r="E50" s="138">
        <v>0</v>
      </c>
      <c r="F50" s="120">
        <v>0</v>
      </c>
      <c r="G50" s="139">
        <f>F50*1.23</f>
        <v>0</v>
      </c>
      <c r="H50" s="160"/>
      <c r="I50" s="180" t="s">
        <v>82</v>
      </c>
    </row>
    <row r="51" spans="4:14" x14ac:dyDescent="0.25">
      <c r="D51" s="137" t="s">
        <v>76</v>
      </c>
      <c r="E51" s="138">
        <v>0</v>
      </c>
      <c r="F51" s="120">
        <v>0</v>
      </c>
      <c r="G51" s="139">
        <f>F51*1.23</f>
        <v>0</v>
      </c>
      <c r="H51" s="160"/>
      <c r="I51" s="3" t="s">
        <v>83</v>
      </c>
    </row>
    <row r="52" spans="4:14" x14ac:dyDescent="0.25">
      <c r="D52" s="137" t="s">
        <v>77</v>
      </c>
      <c r="E52" s="138">
        <v>0</v>
      </c>
      <c r="F52" s="151">
        <v>0</v>
      </c>
      <c r="G52" s="139">
        <f>F52*1.23</f>
        <v>0</v>
      </c>
      <c r="H52" s="160" t="s">
        <v>16</v>
      </c>
      <c r="I52" s="3" t="s">
        <v>84</v>
      </c>
      <c r="L52" s="149"/>
      <c r="M52" s="149"/>
      <c r="N52" s="149"/>
    </row>
    <row r="53" spans="4:14" x14ac:dyDescent="0.25">
      <c r="D53" s="137" t="s">
        <v>77</v>
      </c>
      <c r="E53" s="138">
        <v>0</v>
      </c>
      <c r="F53" s="151">
        <v>0</v>
      </c>
      <c r="G53" s="139">
        <f>F53*1.23</f>
        <v>0</v>
      </c>
      <c r="H53" s="160"/>
      <c r="I53" s="3" t="s">
        <v>84</v>
      </c>
      <c r="L53" s="149"/>
      <c r="M53" s="149"/>
      <c r="N53" s="149"/>
    </row>
    <row r="54" spans="4:14" x14ac:dyDescent="0.25">
      <c r="D54" s="130" t="s">
        <v>48</v>
      </c>
      <c r="E54" s="131">
        <f>SUM(E50:E53)</f>
        <v>0</v>
      </c>
      <c r="F54" s="131">
        <f>SUM(F50:F52)</f>
        <v>0</v>
      </c>
      <c r="G54" s="132">
        <f>SUM(G50:G52)</f>
        <v>0</v>
      </c>
      <c r="H54" s="158"/>
    </row>
    <row r="55" spans="4:14" ht="15.75" thickBot="1" x14ac:dyDescent="0.3"/>
    <row r="56" spans="4:14" ht="16.5" thickBot="1" x14ac:dyDescent="0.3">
      <c r="D56" s="133" t="s">
        <v>86</v>
      </c>
      <c r="E56" s="140" t="s">
        <v>58</v>
      </c>
      <c r="F56" s="134" t="s">
        <v>59</v>
      </c>
      <c r="G56" s="141">
        <v>0.15</v>
      </c>
      <c r="H56" s="161"/>
    </row>
    <row r="57" spans="4:14" x14ac:dyDescent="0.25">
      <c r="D57" s="142" t="s">
        <v>87</v>
      </c>
      <c r="E57" s="143" t="s">
        <v>99</v>
      </c>
      <c r="F57" s="144">
        <v>0</v>
      </c>
      <c r="G57" s="188">
        <f t="shared" ref="G57:G60" si="20">F57*15%</f>
        <v>0</v>
      </c>
      <c r="H57" s="189"/>
      <c r="I57" s="145" t="s">
        <v>60</v>
      </c>
    </row>
    <row r="58" spans="4:14" x14ac:dyDescent="0.25">
      <c r="D58" s="142" t="s">
        <v>88</v>
      </c>
      <c r="E58" s="143" t="s">
        <v>99</v>
      </c>
      <c r="F58" s="144">
        <v>0</v>
      </c>
      <c r="G58" s="188">
        <f t="shared" si="20"/>
        <v>0</v>
      </c>
      <c r="H58" s="189"/>
      <c r="I58" s="145" t="s">
        <v>16</v>
      </c>
    </row>
    <row r="59" spans="4:14" x14ac:dyDescent="0.25">
      <c r="D59" s="142" t="s">
        <v>89</v>
      </c>
      <c r="E59" s="143" t="s">
        <v>99</v>
      </c>
      <c r="F59" s="144">
        <v>0</v>
      </c>
      <c r="G59" s="188">
        <f t="shared" si="20"/>
        <v>0</v>
      </c>
      <c r="H59" s="189"/>
    </row>
    <row r="60" spans="4:14" x14ac:dyDescent="0.25">
      <c r="D60" s="142" t="s">
        <v>90</v>
      </c>
      <c r="E60" s="143" t="s">
        <v>99</v>
      </c>
      <c r="F60" s="144">
        <v>0</v>
      </c>
      <c r="G60" s="188">
        <f t="shared" si="20"/>
        <v>0</v>
      </c>
      <c r="H60" s="189"/>
    </row>
    <row r="61" spans="4:14" x14ac:dyDescent="0.25">
      <c r="D61" s="142" t="s">
        <v>91</v>
      </c>
      <c r="E61" s="143" t="s">
        <v>99</v>
      </c>
      <c r="F61" s="144">
        <v>0</v>
      </c>
      <c r="G61" s="188">
        <f t="shared" ref="G61:G69" si="21">F61*15%</f>
        <v>0</v>
      </c>
      <c r="H61" s="189"/>
    </row>
    <row r="62" spans="4:14" x14ac:dyDescent="0.25">
      <c r="D62" s="142" t="s">
        <v>92</v>
      </c>
      <c r="E62" s="143" t="s">
        <v>99</v>
      </c>
      <c r="F62" s="144">
        <v>0</v>
      </c>
      <c r="G62" s="188">
        <f t="shared" si="21"/>
        <v>0</v>
      </c>
      <c r="H62" s="189"/>
    </row>
    <row r="63" spans="4:14" x14ac:dyDescent="0.25">
      <c r="D63" s="142" t="s">
        <v>93</v>
      </c>
      <c r="E63" s="143" t="s">
        <v>99</v>
      </c>
      <c r="F63" s="144">
        <v>0</v>
      </c>
      <c r="G63" s="188">
        <f t="shared" si="21"/>
        <v>0</v>
      </c>
      <c r="H63" s="189"/>
      <c r="I63" s="190"/>
      <c r="J63" s="191"/>
    </row>
    <row r="64" spans="4:14" x14ac:dyDescent="0.25">
      <c r="D64" s="142" t="s">
        <v>94</v>
      </c>
      <c r="E64" s="143" t="s">
        <v>99</v>
      </c>
      <c r="F64" s="144">
        <v>0</v>
      </c>
      <c r="G64" s="188">
        <f t="shared" si="21"/>
        <v>0</v>
      </c>
      <c r="H64" s="189"/>
      <c r="I64" s="190" t="s">
        <v>16</v>
      </c>
      <c r="J64" s="190"/>
    </row>
    <row r="65" spans="4:10" x14ac:dyDescent="0.25">
      <c r="D65" s="142" t="s">
        <v>95</v>
      </c>
      <c r="E65" s="143" t="s">
        <v>99</v>
      </c>
      <c r="F65" s="144">
        <v>0</v>
      </c>
      <c r="G65" s="188">
        <f t="shared" si="21"/>
        <v>0</v>
      </c>
      <c r="H65" s="189"/>
      <c r="I65" s="190"/>
      <c r="J65" s="190"/>
    </row>
    <row r="66" spans="4:10" x14ac:dyDescent="0.25">
      <c r="D66" s="142" t="s">
        <v>96</v>
      </c>
      <c r="E66" s="143" t="s">
        <v>99</v>
      </c>
      <c r="F66" s="144">
        <v>0</v>
      </c>
      <c r="G66" s="188">
        <f t="shared" si="21"/>
        <v>0</v>
      </c>
      <c r="H66" s="189"/>
      <c r="I66" s="190"/>
      <c r="J66" s="190"/>
    </row>
    <row r="67" spans="4:10" x14ac:dyDescent="0.25">
      <c r="D67" s="142" t="s">
        <v>97</v>
      </c>
      <c r="E67" s="143" t="s">
        <v>99</v>
      </c>
      <c r="F67" s="144">
        <v>0</v>
      </c>
      <c r="G67" s="188">
        <f t="shared" si="21"/>
        <v>0</v>
      </c>
      <c r="H67" s="189"/>
      <c r="I67" s="190"/>
      <c r="J67" s="190"/>
    </row>
    <row r="68" spans="4:10" x14ac:dyDescent="0.25">
      <c r="D68" s="142" t="s">
        <v>98</v>
      </c>
      <c r="E68" s="143" t="s">
        <v>99</v>
      </c>
      <c r="F68" s="144">
        <v>0</v>
      </c>
      <c r="G68" s="188">
        <f t="shared" si="21"/>
        <v>0</v>
      </c>
      <c r="H68" s="189"/>
      <c r="I68" s="190"/>
      <c r="J68" s="190"/>
    </row>
    <row r="69" spans="4:10" x14ac:dyDescent="0.25">
      <c r="D69" s="146" t="s">
        <v>100</v>
      </c>
      <c r="E69" s="143"/>
      <c r="F69" s="144">
        <v>0</v>
      </c>
      <c r="G69" s="188">
        <f t="shared" si="21"/>
        <v>0</v>
      </c>
      <c r="H69" s="189"/>
      <c r="I69" s="190"/>
      <c r="J69" s="190"/>
    </row>
    <row r="70" spans="4:10" x14ac:dyDescent="0.25">
      <c r="G70" s="111"/>
      <c r="H70" s="187"/>
    </row>
    <row r="71" spans="4:10" x14ac:dyDescent="0.25">
      <c r="F71" s="132">
        <f>SUM(F57:F69)</f>
        <v>0</v>
      </c>
      <c r="G71" s="193">
        <f>SUM(G57:G69)</f>
        <v>0</v>
      </c>
      <c r="H71" s="192"/>
    </row>
    <row r="72" spans="4:10" x14ac:dyDescent="0.25">
      <c r="D72" s="130"/>
    </row>
    <row r="73" spans="4:10" x14ac:dyDescent="0.25">
      <c r="E73"/>
    </row>
    <row r="75" spans="4:10" x14ac:dyDescent="0.25">
      <c r="F75" s="132"/>
      <c r="H75" s="132"/>
    </row>
    <row r="100" spans="27:27" x14ac:dyDescent="0.25">
      <c r="AA100" t="s">
        <v>16</v>
      </c>
    </row>
  </sheetData>
  <mergeCells count="3">
    <mergeCell ref="G2:K2"/>
    <mergeCell ref="N2:R2"/>
    <mergeCell ref="B36:E36"/>
  </mergeCells>
  <pageMargins left="0.23622047244094491" right="0.23622047244094491" top="0.74803149606299213" bottom="0.74803149606299213" header="0.31496062992125984" footer="0.31496062992125984"/>
  <pageSetup paperSize="9" scale="5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A619-2CFF-40E8-926D-D9D9DD448510}">
  <dimension ref="A1:B40"/>
  <sheetViews>
    <sheetView showGridLines="0" topLeftCell="A13" workbookViewId="0">
      <selection activeCell="A39" sqref="A39:XFD39"/>
    </sheetView>
  </sheetViews>
  <sheetFormatPr baseColWidth="10" defaultRowHeight="15" x14ac:dyDescent="0.25"/>
  <sheetData>
    <row r="1" spans="1:2" ht="21" x14ac:dyDescent="0.25">
      <c r="A1" s="197" t="s">
        <v>125</v>
      </c>
    </row>
    <row r="2" spans="1:2" x14ac:dyDescent="0.25">
      <c r="A2" s="198"/>
    </row>
    <row r="3" spans="1:2" x14ac:dyDescent="0.25">
      <c r="A3" s="198"/>
    </row>
    <row r="4" spans="1:2" x14ac:dyDescent="0.25">
      <c r="A4" s="199" t="s">
        <v>104</v>
      </c>
    </row>
    <row r="5" spans="1:2" x14ac:dyDescent="0.25">
      <c r="A5" s="199" t="s">
        <v>105</v>
      </c>
    </row>
    <row r="6" spans="1:2" x14ac:dyDescent="0.25">
      <c r="A6" s="199" t="s">
        <v>129</v>
      </c>
    </row>
    <row r="7" spans="1:2" x14ac:dyDescent="0.25">
      <c r="A7" s="199"/>
      <c r="B7" t="s">
        <v>128</v>
      </c>
    </row>
    <row r="8" spans="1:2" x14ac:dyDescent="0.25">
      <c r="A8" s="199" t="s">
        <v>126</v>
      </c>
    </row>
    <row r="9" spans="1:2" x14ac:dyDescent="0.25">
      <c r="A9" s="198"/>
    </row>
    <row r="11" spans="1:2" ht="23.25" x14ac:dyDescent="0.25">
      <c r="B11" s="200" t="s">
        <v>106</v>
      </c>
    </row>
    <row r="12" spans="1:2" x14ac:dyDescent="0.25">
      <c r="B12" s="201" t="s">
        <v>107</v>
      </c>
    </row>
    <row r="14" spans="1:2" x14ac:dyDescent="0.25">
      <c r="A14" s="202">
        <v>1</v>
      </c>
      <c r="B14" s="198" t="s">
        <v>108</v>
      </c>
    </row>
    <row r="15" spans="1:2" x14ac:dyDescent="0.25">
      <c r="A15" s="202"/>
    </row>
    <row r="16" spans="1:2" x14ac:dyDescent="0.25">
      <c r="A16" s="202">
        <v>2</v>
      </c>
      <c r="B16" s="198" t="s">
        <v>109</v>
      </c>
    </row>
    <row r="17" spans="1:2" x14ac:dyDescent="0.25">
      <c r="A17" s="202"/>
    </row>
    <row r="18" spans="1:2" x14ac:dyDescent="0.25">
      <c r="A18" s="202">
        <v>3</v>
      </c>
      <c r="B18" s="198" t="s">
        <v>110</v>
      </c>
    </row>
    <row r="19" spans="1:2" x14ac:dyDescent="0.25">
      <c r="A19" s="202"/>
    </row>
    <row r="20" spans="1:2" x14ac:dyDescent="0.25">
      <c r="A20" s="202">
        <v>4</v>
      </c>
      <c r="B20" s="198" t="s">
        <v>111</v>
      </c>
    </row>
    <row r="21" spans="1:2" x14ac:dyDescent="0.25">
      <c r="A21" s="202"/>
    </row>
    <row r="22" spans="1:2" x14ac:dyDescent="0.25">
      <c r="A22" s="202">
        <v>5</v>
      </c>
      <c r="B22" t="s">
        <v>112</v>
      </c>
    </row>
    <row r="23" spans="1:2" x14ac:dyDescent="0.25">
      <c r="A23" s="202"/>
      <c r="B23" t="s">
        <v>113</v>
      </c>
    </row>
    <row r="24" spans="1:2" x14ac:dyDescent="0.25">
      <c r="A24" s="202"/>
      <c r="B24" t="s">
        <v>114</v>
      </c>
    </row>
    <row r="25" spans="1:2" x14ac:dyDescent="0.25">
      <c r="A25" s="202"/>
      <c r="B25" t="s">
        <v>115</v>
      </c>
    </row>
    <row r="26" spans="1:2" x14ac:dyDescent="0.25">
      <c r="A26" s="202"/>
    </row>
    <row r="27" spans="1:2" x14ac:dyDescent="0.25">
      <c r="A27" s="202">
        <v>6</v>
      </c>
      <c r="B27" t="s">
        <v>116</v>
      </c>
    </row>
    <row r="28" spans="1:2" x14ac:dyDescent="0.25">
      <c r="A28" s="202"/>
      <c r="B28" t="s">
        <v>117</v>
      </c>
    </row>
    <row r="29" spans="1:2" x14ac:dyDescent="0.25">
      <c r="A29" s="202"/>
    </row>
    <row r="30" spans="1:2" x14ac:dyDescent="0.25">
      <c r="A30" s="202">
        <v>7</v>
      </c>
      <c r="B30" t="s">
        <v>118</v>
      </c>
    </row>
    <row r="31" spans="1:2" x14ac:dyDescent="0.25">
      <c r="A31" s="202"/>
      <c r="B31" t="s">
        <v>119</v>
      </c>
    </row>
    <row r="32" spans="1:2" x14ac:dyDescent="0.25">
      <c r="A32" s="202"/>
    </row>
    <row r="33" spans="1:2" x14ac:dyDescent="0.25">
      <c r="A33" s="202">
        <v>8</v>
      </c>
      <c r="B33" t="s">
        <v>120</v>
      </c>
    </row>
    <row r="34" spans="1:2" x14ac:dyDescent="0.25">
      <c r="B34" t="s">
        <v>121</v>
      </c>
    </row>
    <row r="36" spans="1:2" x14ac:dyDescent="0.25">
      <c r="A36" s="203">
        <v>9</v>
      </c>
      <c r="B36" t="s">
        <v>122</v>
      </c>
    </row>
    <row r="37" spans="1:2" x14ac:dyDescent="0.25">
      <c r="B37" t="s">
        <v>123</v>
      </c>
    </row>
    <row r="40" spans="1:2" x14ac:dyDescent="0.25">
      <c r="B40" t="s">
        <v>124</v>
      </c>
    </row>
  </sheetData>
  <pageMargins left="0.31496062992125984" right="0.31496062992125984" top="0.55118110236220474" bottom="0.55118110236220474" header="0.31496062992125984" footer="0.31496062992125984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Plateforme X</vt:lpstr>
      <vt:lpstr>Explications</vt:lpstr>
      <vt:lpstr>'Plateforme X'!admin</vt:lpstr>
      <vt:lpstr>'Plateforme X'!maintenance</vt:lpstr>
      <vt:lpstr>'Plateforme X'!salaires</vt:lpstr>
      <vt:lpstr>'Plateforme 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Yvan Seguin</cp:lastModifiedBy>
  <cp:lastPrinted>2024-09-26T07:04:00Z</cp:lastPrinted>
  <dcterms:created xsi:type="dcterms:W3CDTF">2019-06-14T08:38:14Z</dcterms:created>
  <dcterms:modified xsi:type="dcterms:W3CDTF">2024-09-26T07:04:04Z</dcterms:modified>
</cp:coreProperties>
</file>