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ate1904="1" codeName="ThisWorkbook" hidePivotFieldList="1"/>
  <mc:AlternateContent xmlns:mc="http://schemas.openxmlformats.org/markup-compatibility/2006">
    <mc:Choice Requires="x15">
      <x15ac:absPath xmlns:x15ac="http://schemas.microsoft.com/office/spreadsheetml/2010/11/ac" url="I:\Service_Ass_Qualité\M-MEMENTO\Annexes C5\0191\"/>
    </mc:Choice>
  </mc:AlternateContent>
  <xr:revisionPtr revIDLastSave="0" documentId="8_{CB63D0AD-D15F-48FD-AD77-E59A127937E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emplate" sheetId="1" r:id="rId1"/>
    <sheet name="Format Web Reporting" sheetId="6" r:id="rId2"/>
    <sheet name="Rubriques SAP utiles" sheetId="8" state="hidden" r:id="rId3"/>
    <sheet name="Rubriques SAP" sheetId="3" state="hidden" r:id="rId4"/>
    <sheet name="CPTBUDG" sheetId="9" state="hidden" r:id="rId5"/>
  </sheets>
  <definedNames>
    <definedName name="_xlnm._FilterDatabase" localSheetId="1" hidden="1">'Format Web Reporting'!$P$4:$S$4</definedName>
    <definedName name="_xlnm.Print_Area" localSheetId="1">'Format Web Reporting'!$A$1:$AA$41</definedName>
    <definedName name="_xlnm.Print_Area" localSheetId="0">Template!$A$1:$G$91</definedName>
  </definedNames>
  <calcPr calcId="191029"/>
  <pivotCaches>
    <pivotCache cacheId="3" r:id="rId6"/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6" l="1"/>
  <c r="M607" i="9"/>
  <c r="T30" i="6"/>
  <c r="D14" i="1"/>
  <c r="D15" i="1"/>
  <c r="D16" i="1"/>
  <c r="D17" i="1"/>
  <c r="D18" i="1"/>
  <c r="D19" i="1"/>
  <c r="D20" i="1"/>
  <c r="D21" i="1"/>
  <c r="D22" i="1"/>
  <c r="D23" i="1"/>
  <c r="D24" i="1"/>
  <c r="D25" i="1"/>
  <c r="D51" i="1"/>
  <c r="D68" i="1"/>
  <c r="D69" i="1"/>
  <c r="D70" i="1"/>
  <c r="D71" i="1"/>
  <c r="U30" i="6"/>
  <c r="Y30" i="6"/>
  <c r="M634" i="9"/>
  <c r="T31" i="6"/>
  <c r="U31" i="6"/>
  <c r="Y31" i="6"/>
  <c r="M649" i="9"/>
  <c r="T32" i="6"/>
  <c r="U32" i="6"/>
  <c r="Y32" i="6"/>
  <c r="M672" i="9"/>
  <c r="T33" i="6"/>
  <c r="U33" i="6"/>
  <c r="Y33" i="6"/>
  <c r="M814" i="9"/>
  <c r="T34" i="6"/>
  <c r="U34" i="6"/>
  <c r="Y34" i="6"/>
  <c r="M819" i="9"/>
  <c r="T35" i="6"/>
  <c r="U35" i="6"/>
  <c r="Y35" i="6"/>
  <c r="E32" i="1"/>
  <c r="E40" i="1"/>
  <c r="E44" i="1"/>
  <c r="E47" i="1"/>
  <c r="E52" i="1"/>
  <c r="E56" i="1"/>
  <c r="E59" i="1"/>
  <c r="E64" i="1"/>
  <c r="E67" i="1"/>
  <c r="E75" i="1"/>
  <c r="E79" i="1"/>
  <c r="E12" i="1"/>
  <c r="E81" i="1"/>
  <c r="E82" i="1"/>
  <c r="E83" i="1"/>
  <c r="E84" i="1"/>
  <c r="E85" i="1"/>
  <c r="E31" i="1"/>
  <c r="E26" i="1"/>
  <c r="E29" i="1"/>
  <c r="E11" i="1"/>
  <c r="E87" i="1"/>
  <c r="U38" i="6"/>
  <c r="Y38" i="6"/>
  <c r="Z35" i="6"/>
  <c r="M16" i="9"/>
  <c r="T5" i="6"/>
  <c r="U5" i="6"/>
  <c r="Y5" i="6"/>
  <c r="M59" i="9"/>
  <c r="T6" i="6"/>
  <c r="U6" i="6"/>
  <c r="Y6" i="6"/>
  <c r="M184" i="9"/>
  <c r="T7" i="6"/>
  <c r="U7" i="6"/>
  <c r="Y7" i="6"/>
  <c r="M195" i="9"/>
  <c r="T8" i="6"/>
  <c r="U8" i="6"/>
  <c r="Y8" i="6"/>
  <c r="M216" i="9"/>
  <c r="T9" i="6"/>
  <c r="U9" i="6"/>
  <c r="Y9" i="6"/>
  <c r="M269" i="9"/>
  <c r="T10" i="6"/>
  <c r="U10" i="6"/>
  <c r="Y10" i="6"/>
  <c r="M286" i="9"/>
  <c r="T11" i="6"/>
  <c r="U11" i="6"/>
  <c r="Y11" i="6"/>
  <c r="M293" i="9"/>
  <c r="T12" i="6"/>
  <c r="U12" i="6"/>
  <c r="Y12" i="6"/>
  <c r="M299" i="9"/>
  <c r="T13" i="6"/>
  <c r="U13" i="6"/>
  <c r="Y13" i="6"/>
  <c r="M308" i="9"/>
  <c r="T14" i="6"/>
  <c r="U14" i="6"/>
  <c r="Y14" i="6"/>
  <c r="M306" i="9"/>
  <c r="T15" i="6"/>
  <c r="U15" i="6"/>
  <c r="Y15" i="6"/>
  <c r="M321" i="9"/>
  <c r="T16" i="6"/>
  <c r="U16" i="6"/>
  <c r="Y16" i="6"/>
  <c r="M340" i="9"/>
  <c r="T17" i="6"/>
  <c r="U17" i="6"/>
  <c r="Y17" i="6"/>
  <c r="M348" i="9"/>
  <c r="T18" i="6"/>
  <c r="U18" i="6"/>
  <c r="Y18" i="6"/>
  <c r="M355" i="9"/>
  <c r="T19" i="6"/>
  <c r="U19" i="6"/>
  <c r="Y19" i="6"/>
  <c r="M424" i="9"/>
  <c r="T20" i="6"/>
  <c r="U20" i="6"/>
  <c r="Y20" i="6"/>
  <c r="U21" i="6"/>
  <c r="Y21" i="6"/>
  <c r="M356" i="9"/>
  <c r="T22" i="6"/>
  <c r="U22" i="6"/>
  <c r="Y22" i="6"/>
  <c r="M359" i="9"/>
  <c r="T23" i="6"/>
  <c r="U23" i="6"/>
  <c r="Y23" i="6"/>
  <c r="M512" i="9"/>
  <c r="T24" i="6"/>
  <c r="U24" i="6"/>
  <c r="Y24" i="6"/>
  <c r="M554" i="9"/>
  <c r="T25" i="6"/>
  <c r="U25" i="6"/>
  <c r="Y25" i="6"/>
  <c r="M557" i="9"/>
  <c r="T26" i="6"/>
  <c r="U26" i="6"/>
  <c r="Y26" i="6"/>
  <c r="M559" i="9"/>
  <c r="T27" i="6"/>
  <c r="U27" i="6"/>
  <c r="Y27" i="6"/>
  <c r="M579" i="9"/>
  <c r="T28" i="6"/>
  <c r="U28" i="6"/>
  <c r="Y28" i="6"/>
  <c r="M580" i="9"/>
  <c r="T29" i="6"/>
  <c r="U29" i="6"/>
  <c r="Y29" i="6"/>
  <c r="U37" i="6"/>
  <c r="Y37" i="6"/>
  <c r="Z29" i="6"/>
  <c r="Z38" i="6"/>
  <c r="W5" i="6"/>
  <c r="W6" i="6"/>
  <c r="W7" i="6"/>
  <c r="W8" i="6"/>
  <c r="W9" i="6"/>
  <c r="W10" i="6"/>
  <c r="W11" i="6"/>
  <c r="W12" i="6"/>
  <c r="W13" i="6"/>
  <c r="W14" i="6"/>
  <c r="W15" i="6"/>
  <c r="W17" i="6"/>
  <c r="W18" i="6"/>
  <c r="W19" i="6"/>
  <c r="W20" i="6"/>
  <c r="W21" i="6"/>
  <c r="X20" i="6"/>
  <c r="P20" i="6"/>
  <c r="M182" i="9"/>
  <c r="O20" i="6"/>
  <c r="M20" i="6"/>
  <c r="M9" i="9"/>
  <c r="L20" i="6"/>
  <c r="J20" i="6"/>
  <c r="H20" i="6"/>
  <c r="E89" i="1"/>
  <c r="E91" i="1"/>
  <c r="V4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X9" i="6"/>
  <c r="M183" i="9"/>
  <c r="R9" i="6"/>
  <c r="P9" i="6"/>
  <c r="O9" i="6"/>
  <c r="M9" i="6"/>
  <c r="L9" i="6"/>
  <c r="J9" i="6"/>
  <c r="H11" i="6"/>
  <c r="M353" i="9"/>
  <c r="R21" i="6"/>
  <c r="O21" i="6"/>
  <c r="L21" i="6"/>
  <c r="J21" i="6"/>
  <c r="M21" i="6"/>
  <c r="P21" i="6"/>
  <c r="X21" i="6"/>
  <c r="Z20" i="6"/>
  <c r="E5" i="6"/>
  <c r="H5" i="6"/>
  <c r="H6" i="6"/>
  <c r="H7" i="6"/>
  <c r="H8" i="6"/>
  <c r="H9" i="6"/>
  <c r="H10" i="6"/>
  <c r="H12" i="6"/>
  <c r="H13" i="6"/>
  <c r="H14" i="6"/>
  <c r="H15" i="6"/>
  <c r="H16" i="6"/>
  <c r="H17" i="6"/>
  <c r="H18" i="6"/>
  <c r="H19" i="6"/>
  <c r="H21" i="6"/>
  <c r="H22" i="6"/>
  <c r="X23" i="6"/>
  <c r="R23" i="6"/>
  <c r="P23" i="6"/>
  <c r="O23" i="6"/>
  <c r="M23" i="6"/>
  <c r="L23" i="6"/>
  <c r="J23" i="6"/>
  <c r="X34" i="6"/>
  <c r="M806" i="9"/>
  <c r="R34" i="6"/>
  <c r="P34" i="6"/>
  <c r="M783" i="9"/>
  <c r="O34" i="6"/>
  <c r="M34" i="6"/>
  <c r="M591" i="9"/>
  <c r="L34" i="6"/>
  <c r="J34" i="6"/>
  <c r="J30" i="6"/>
  <c r="W37" i="6"/>
  <c r="W38" i="6"/>
  <c r="X35" i="6"/>
  <c r="X33" i="6"/>
  <c r="X32" i="6"/>
  <c r="X31" i="6"/>
  <c r="X30" i="6"/>
  <c r="X29" i="6"/>
  <c r="X28" i="6"/>
  <c r="X27" i="6"/>
  <c r="X26" i="6"/>
  <c r="X25" i="6"/>
  <c r="X24" i="6"/>
  <c r="X22" i="6"/>
  <c r="X19" i="6"/>
  <c r="X18" i="6"/>
  <c r="X17" i="6"/>
  <c r="X16" i="6"/>
  <c r="X15" i="6"/>
  <c r="X14" i="6"/>
  <c r="X13" i="6"/>
  <c r="X12" i="6"/>
  <c r="X11" i="6"/>
  <c r="X10" i="6"/>
  <c r="X8" i="6"/>
  <c r="X7" i="6"/>
  <c r="X6" i="6"/>
  <c r="X5" i="6"/>
  <c r="X4" i="6"/>
  <c r="Y4" i="6"/>
  <c r="J35" i="6"/>
  <c r="J33" i="6"/>
  <c r="M35" i="6"/>
  <c r="M33" i="6"/>
  <c r="P35" i="6"/>
  <c r="P33" i="6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5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20" i="9"/>
  <c r="M818" i="9"/>
  <c r="M817" i="9"/>
  <c r="M816" i="9"/>
  <c r="M815" i="9"/>
  <c r="M813" i="9"/>
  <c r="M812" i="9"/>
  <c r="M811" i="9"/>
  <c r="M810" i="9"/>
  <c r="M809" i="9"/>
  <c r="M808" i="9"/>
  <c r="M807" i="9"/>
  <c r="R35" i="6"/>
  <c r="M805" i="9"/>
  <c r="M804" i="9"/>
  <c r="M803" i="9"/>
  <c r="M802" i="9"/>
  <c r="M801" i="9"/>
  <c r="M800" i="9"/>
  <c r="M799" i="9"/>
  <c r="M798" i="9"/>
  <c r="M797" i="9"/>
  <c r="M796" i="9"/>
  <c r="M795" i="9"/>
  <c r="M794" i="9"/>
  <c r="M793" i="9"/>
  <c r="M792" i="9"/>
  <c r="M791" i="9"/>
  <c r="M790" i="9"/>
  <c r="M789" i="9"/>
  <c r="M788" i="9"/>
  <c r="M787" i="9"/>
  <c r="M786" i="9"/>
  <c r="M785" i="9"/>
  <c r="M784" i="9"/>
  <c r="O35" i="6"/>
  <c r="M782" i="9"/>
  <c r="M781" i="9"/>
  <c r="M780" i="9"/>
  <c r="M779" i="9"/>
  <c r="M778" i="9"/>
  <c r="M777" i="9"/>
  <c r="M776" i="9"/>
  <c r="M775" i="9"/>
  <c r="M774" i="9"/>
  <c r="M773" i="9"/>
  <c r="M772" i="9"/>
  <c r="M771" i="9"/>
  <c r="M770" i="9"/>
  <c r="M769" i="9"/>
  <c r="M768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3" i="9"/>
  <c r="M752" i="9"/>
  <c r="M751" i="9"/>
  <c r="M750" i="9"/>
  <c r="M749" i="9"/>
  <c r="M748" i="9"/>
  <c r="M747" i="9"/>
  <c r="M746" i="9"/>
  <c r="M745" i="9"/>
  <c r="M744" i="9"/>
  <c r="M743" i="9"/>
  <c r="M742" i="9"/>
  <c r="M741" i="9"/>
  <c r="M740" i="9"/>
  <c r="M739" i="9"/>
  <c r="M738" i="9"/>
  <c r="M737" i="9"/>
  <c r="M736" i="9"/>
  <c r="M735" i="9"/>
  <c r="M734" i="9"/>
  <c r="M733" i="9"/>
  <c r="M732" i="9"/>
  <c r="M731" i="9"/>
  <c r="M730" i="9"/>
  <c r="M729" i="9"/>
  <c r="M728" i="9"/>
  <c r="M727" i="9"/>
  <c r="M726" i="9"/>
  <c r="M725" i="9"/>
  <c r="M724" i="9"/>
  <c r="M723" i="9"/>
  <c r="M722" i="9"/>
  <c r="M721" i="9"/>
  <c r="M720" i="9"/>
  <c r="M719" i="9"/>
  <c r="M718" i="9"/>
  <c r="M717" i="9"/>
  <c r="M716" i="9"/>
  <c r="M715" i="9"/>
  <c r="M714" i="9"/>
  <c r="M713" i="9"/>
  <c r="M712" i="9"/>
  <c r="M711" i="9"/>
  <c r="M710" i="9"/>
  <c r="M709" i="9"/>
  <c r="M708" i="9"/>
  <c r="M707" i="9"/>
  <c r="M706" i="9"/>
  <c r="M705" i="9"/>
  <c r="M704" i="9"/>
  <c r="M703" i="9"/>
  <c r="M702" i="9"/>
  <c r="M701" i="9"/>
  <c r="M700" i="9"/>
  <c r="M699" i="9"/>
  <c r="M698" i="9"/>
  <c r="M697" i="9"/>
  <c r="M696" i="9"/>
  <c r="M695" i="9"/>
  <c r="M694" i="9"/>
  <c r="M693" i="9"/>
  <c r="M692" i="9"/>
  <c r="M691" i="9"/>
  <c r="M690" i="9"/>
  <c r="M689" i="9"/>
  <c r="M688" i="9"/>
  <c r="M687" i="9"/>
  <c r="M686" i="9"/>
  <c r="M685" i="9"/>
  <c r="M684" i="9"/>
  <c r="M683" i="9"/>
  <c r="M682" i="9"/>
  <c r="M681" i="9"/>
  <c r="M680" i="9"/>
  <c r="M679" i="9"/>
  <c r="M678" i="9"/>
  <c r="M677" i="9"/>
  <c r="M676" i="9"/>
  <c r="M675" i="9"/>
  <c r="M674" i="9"/>
  <c r="M673" i="9"/>
  <c r="M671" i="9"/>
  <c r="M670" i="9"/>
  <c r="M669" i="9"/>
  <c r="M668" i="9"/>
  <c r="M667" i="9"/>
  <c r="R33" i="6"/>
  <c r="M666" i="9"/>
  <c r="M665" i="9"/>
  <c r="M664" i="9"/>
  <c r="M663" i="9"/>
  <c r="M662" i="9"/>
  <c r="M661" i="9"/>
  <c r="M660" i="9"/>
  <c r="M659" i="9"/>
  <c r="M658" i="9"/>
  <c r="M657" i="9"/>
  <c r="M656" i="9"/>
  <c r="M655" i="9"/>
  <c r="M654" i="9"/>
  <c r="M653" i="9"/>
  <c r="M652" i="9"/>
  <c r="M651" i="9"/>
  <c r="M650" i="9"/>
  <c r="M648" i="9"/>
  <c r="M647" i="9"/>
  <c r="R32" i="6"/>
  <c r="M646" i="9"/>
  <c r="M645" i="9"/>
  <c r="M644" i="9"/>
  <c r="M643" i="9"/>
  <c r="M642" i="9"/>
  <c r="M641" i="9"/>
  <c r="M640" i="9"/>
  <c r="M639" i="9"/>
  <c r="M638" i="9"/>
  <c r="M637" i="9"/>
  <c r="M636" i="9"/>
  <c r="M635" i="9"/>
  <c r="M633" i="9"/>
  <c r="M632" i="9"/>
  <c r="M631" i="9"/>
  <c r="M630" i="9"/>
  <c r="M629" i="9"/>
  <c r="M628" i="9"/>
  <c r="M627" i="9"/>
  <c r="M626" i="9"/>
  <c r="M625" i="9"/>
  <c r="M624" i="9"/>
  <c r="M623" i="9"/>
  <c r="M622" i="9"/>
  <c r="M621" i="9"/>
  <c r="M620" i="9"/>
  <c r="M619" i="9"/>
  <c r="R31" i="6"/>
  <c r="M618" i="9"/>
  <c r="M617" i="9"/>
  <c r="M616" i="9"/>
  <c r="M615" i="9"/>
  <c r="M614" i="9"/>
  <c r="M613" i="9"/>
  <c r="M612" i="9"/>
  <c r="M611" i="9"/>
  <c r="M610" i="9"/>
  <c r="M609" i="9"/>
  <c r="M608" i="9"/>
  <c r="M606" i="9"/>
  <c r="M605" i="9"/>
  <c r="M604" i="9"/>
  <c r="M603" i="9"/>
  <c r="R30" i="6"/>
  <c r="M602" i="9"/>
  <c r="M601" i="9"/>
  <c r="M600" i="9"/>
  <c r="M599" i="9"/>
  <c r="M598" i="9"/>
  <c r="M597" i="9"/>
  <c r="M596" i="9"/>
  <c r="M595" i="9"/>
  <c r="M594" i="9"/>
  <c r="M593" i="9"/>
  <c r="M592" i="9"/>
  <c r="O30" i="6"/>
  <c r="L35" i="6"/>
  <c r="M590" i="9"/>
  <c r="M589" i="9"/>
  <c r="M588" i="9"/>
  <c r="M587" i="9"/>
  <c r="M586" i="9"/>
  <c r="M585" i="9"/>
  <c r="M584" i="9"/>
  <c r="M583" i="9"/>
  <c r="M582" i="9"/>
  <c r="M581" i="9"/>
  <c r="M578" i="9"/>
  <c r="R29" i="6"/>
  <c r="M577" i="9"/>
  <c r="M576" i="9"/>
  <c r="M575" i="9"/>
  <c r="M574" i="9"/>
  <c r="M573" i="9"/>
  <c r="M572" i="9"/>
  <c r="M571" i="9"/>
  <c r="M570" i="9"/>
  <c r="M569" i="9"/>
  <c r="M568" i="9"/>
  <c r="M567" i="9"/>
  <c r="M566" i="9"/>
  <c r="M565" i="9"/>
  <c r="M564" i="9"/>
  <c r="M563" i="9"/>
  <c r="M562" i="9"/>
  <c r="M561" i="9"/>
  <c r="M560" i="9"/>
  <c r="M558" i="9"/>
  <c r="M556" i="9"/>
  <c r="M555" i="9"/>
  <c r="M553" i="9"/>
  <c r="M552" i="9"/>
  <c r="R27" i="6"/>
  <c r="M551" i="9"/>
  <c r="O29" i="6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6" i="9"/>
  <c r="M515" i="9"/>
  <c r="M514" i="9"/>
  <c r="M513" i="9"/>
  <c r="M511" i="9"/>
  <c r="M510" i="9"/>
  <c r="M509" i="9"/>
  <c r="M508" i="9"/>
  <c r="M507" i="9"/>
  <c r="M506" i="9"/>
  <c r="M505" i="9"/>
  <c r="M504" i="9"/>
  <c r="M503" i="9"/>
  <c r="M502" i="9"/>
  <c r="M501" i="9"/>
  <c r="M500" i="9"/>
  <c r="M499" i="9"/>
  <c r="M498" i="9"/>
  <c r="R24" i="6"/>
  <c r="M497" i="9"/>
  <c r="M496" i="9"/>
  <c r="M495" i="9"/>
  <c r="M494" i="9"/>
  <c r="M493" i="9"/>
  <c r="M492" i="9"/>
  <c r="M491" i="9"/>
  <c r="M490" i="9"/>
  <c r="M489" i="9"/>
  <c r="M488" i="9"/>
  <c r="M487" i="9"/>
  <c r="M486" i="9"/>
  <c r="M485" i="9"/>
  <c r="M484" i="9"/>
  <c r="M483" i="9"/>
  <c r="M482" i="9"/>
  <c r="O24" i="6"/>
  <c r="M481" i="9"/>
  <c r="M480" i="9"/>
  <c r="M479" i="9"/>
  <c r="M478" i="9"/>
  <c r="M477" i="9"/>
  <c r="M476" i="9"/>
  <c r="M475" i="9"/>
  <c r="M474" i="9"/>
  <c r="M473" i="9"/>
  <c r="M472" i="9"/>
  <c r="M471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450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5" i="9"/>
  <c r="M423" i="9"/>
  <c r="M422" i="9"/>
  <c r="M421" i="9"/>
  <c r="M420" i="9"/>
  <c r="M419" i="9"/>
  <c r="M418" i="9"/>
  <c r="M417" i="9"/>
  <c r="M416" i="9"/>
  <c r="M415" i="9"/>
  <c r="M414" i="9"/>
  <c r="M413" i="9"/>
  <c r="M412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8" i="9"/>
  <c r="M397" i="9"/>
  <c r="M396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2" i="9"/>
  <c r="M381" i="9"/>
  <c r="M380" i="9"/>
  <c r="M379" i="9"/>
  <c r="M378" i="9"/>
  <c r="M377" i="9"/>
  <c r="M376" i="9"/>
  <c r="M375" i="9"/>
  <c r="M374" i="9"/>
  <c r="M373" i="9"/>
  <c r="M372" i="9"/>
  <c r="M371" i="9"/>
  <c r="M370" i="9"/>
  <c r="M369" i="9"/>
  <c r="M368" i="9"/>
  <c r="M367" i="9"/>
  <c r="M366" i="9"/>
  <c r="M365" i="9"/>
  <c r="M364" i="9"/>
  <c r="M363" i="9"/>
  <c r="M362" i="9"/>
  <c r="M361" i="9"/>
  <c r="M360" i="9"/>
  <c r="M358" i="9"/>
  <c r="M357" i="9"/>
  <c r="M354" i="9"/>
  <c r="R22" i="6"/>
  <c r="M352" i="9"/>
  <c r="M351" i="9"/>
  <c r="M350" i="9"/>
  <c r="M349" i="9"/>
  <c r="M347" i="9"/>
  <c r="M346" i="9"/>
  <c r="M345" i="9"/>
  <c r="M344" i="9"/>
  <c r="M343" i="9"/>
  <c r="M342" i="9"/>
  <c r="M341" i="9"/>
  <c r="M339" i="9"/>
  <c r="R18" i="6"/>
  <c r="M338" i="9"/>
  <c r="M337" i="9"/>
  <c r="M336" i="9"/>
  <c r="M335" i="9"/>
  <c r="M334" i="9"/>
  <c r="M333" i="9"/>
  <c r="M332" i="9"/>
  <c r="M331" i="9"/>
  <c r="M330" i="9"/>
  <c r="M329" i="9"/>
  <c r="M328" i="9"/>
  <c r="M327" i="9"/>
  <c r="M326" i="9"/>
  <c r="M325" i="9"/>
  <c r="M324" i="9"/>
  <c r="M323" i="9"/>
  <c r="M322" i="9"/>
  <c r="M320" i="9"/>
  <c r="M319" i="9"/>
  <c r="M318" i="9"/>
  <c r="M317" i="9"/>
  <c r="M316" i="9"/>
  <c r="M315" i="9"/>
  <c r="M314" i="9"/>
  <c r="M313" i="9"/>
  <c r="M312" i="9"/>
  <c r="M311" i="9"/>
  <c r="M310" i="9"/>
  <c r="M309" i="9"/>
  <c r="M307" i="9"/>
  <c r="M305" i="9"/>
  <c r="M304" i="9"/>
  <c r="M303" i="9"/>
  <c r="M302" i="9"/>
  <c r="M301" i="9"/>
  <c r="M300" i="9"/>
  <c r="M298" i="9"/>
  <c r="M297" i="9"/>
  <c r="M296" i="9"/>
  <c r="M295" i="9"/>
  <c r="M294" i="9"/>
  <c r="M292" i="9"/>
  <c r="M291" i="9"/>
  <c r="M290" i="9"/>
  <c r="M289" i="9"/>
  <c r="M288" i="9"/>
  <c r="M287" i="9"/>
  <c r="M285" i="9"/>
  <c r="R16" i="6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8" i="9"/>
  <c r="M267" i="9"/>
  <c r="M266" i="9"/>
  <c r="M265" i="9"/>
  <c r="M264" i="9"/>
  <c r="M263" i="9"/>
  <c r="M262" i="9"/>
  <c r="M261" i="9"/>
  <c r="M260" i="9"/>
  <c r="M259" i="9"/>
  <c r="M258" i="9"/>
  <c r="M257" i="9"/>
  <c r="M256" i="9"/>
  <c r="M255" i="9"/>
  <c r="M254" i="9"/>
  <c r="M253" i="9"/>
  <c r="R10" i="6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4" i="9"/>
  <c r="M193" i="9"/>
  <c r="M192" i="9"/>
  <c r="M191" i="9"/>
  <c r="M190" i="9"/>
  <c r="M189" i="9"/>
  <c r="M188" i="9"/>
  <c r="M187" i="9"/>
  <c r="M186" i="9"/>
  <c r="M185" i="9"/>
  <c r="R8" i="6"/>
  <c r="O15" i="6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8" i="9"/>
  <c r="R6" i="6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5" i="9"/>
  <c r="M14" i="9"/>
  <c r="R5" i="6"/>
  <c r="M13" i="9"/>
  <c r="M12" i="9"/>
  <c r="M11" i="9"/>
  <c r="M10" i="9"/>
  <c r="O6" i="6"/>
  <c r="L24" i="6"/>
  <c r="M8" i="9"/>
  <c r="M7" i="9"/>
  <c r="P29" i="6"/>
  <c r="M29" i="6"/>
  <c r="J29" i="6"/>
  <c r="H31" i="6"/>
  <c r="H30" i="6"/>
  <c r="H29" i="6"/>
  <c r="H28" i="6"/>
  <c r="H27" i="6"/>
  <c r="H26" i="6"/>
  <c r="H25" i="6"/>
  <c r="H24" i="6"/>
  <c r="H23" i="6"/>
  <c r="J32" i="6"/>
  <c r="J31" i="6"/>
  <c r="J28" i="6"/>
  <c r="J27" i="6"/>
  <c r="J26" i="6"/>
  <c r="J25" i="6"/>
  <c r="J24" i="6"/>
  <c r="J22" i="6"/>
  <c r="J19" i="6"/>
  <c r="J18" i="6"/>
  <c r="J17" i="6"/>
  <c r="J16" i="6"/>
  <c r="J15" i="6"/>
  <c r="J14" i="6"/>
  <c r="J13" i="6"/>
  <c r="J12" i="6"/>
  <c r="J11" i="6"/>
  <c r="J10" i="6"/>
  <c r="J8" i="6"/>
  <c r="J7" i="6"/>
  <c r="J6" i="6"/>
  <c r="J5" i="6"/>
  <c r="M5" i="6"/>
  <c r="P5" i="6"/>
  <c r="M6" i="6"/>
  <c r="P6" i="6"/>
  <c r="M7" i="6"/>
  <c r="P7" i="6"/>
  <c r="M8" i="6"/>
  <c r="P8" i="6"/>
  <c r="M10" i="6"/>
  <c r="P10" i="6"/>
  <c r="M11" i="6"/>
  <c r="P11" i="6"/>
  <c r="M12" i="6"/>
  <c r="P12" i="6"/>
  <c r="M13" i="6"/>
  <c r="P13" i="6"/>
  <c r="M14" i="6"/>
  <c r="P14" i="6"/>
  <c r="M15" i="6"/>
  <c r="P15" i="6"/>
  <c r="M16" i="6"/>
  <c r="P16" i="6"/>
  <c r="M17" i="6"/>
  <c r="P17" i="6"/>
  <c r="M18" i="6"/>
  <c r="P18" i="6"/>
  <c r="M19" i="6"/>
  <c r="P19" i="6"/>
  <c r="M22" i="6"/>
  <c r="P22" i="6"/>
  <c r="M24" i="6"/>
  <c r="P24" i="6"/>
  <c r="M25" i="6"/>
  <c r="P25" i="6"/>
  <c r="M26" i="6"/>
  <c r="P26" i="6"/>
  <c r="M27" i="6"/>
  <c r="P27" i="6"/>
  <c r="M28" i="6"/>
  <c r="P28" i="6"/>
  <c r="M30" i="6"/>
  <c r="P30" i="6"/>
  <c r="M31" i="6"/>
  <c r="P31" i="6"/>
  <c r="M32" i="6"/>
  <c r="P32" i="6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2" i="3"/>
  <c r="O16" i="6"/>
  <c r="L10" i="6"/>
  <c r="R11" i="6"/>
  <c r="O31" i="6"/>
  <c r="L25" i="6"/>
  <c r="R12" i="6"/>
  <c r="O17" i="6"/>
  <c r="O32" i="6"/>
  <c r="L11" i="6"/>
  <c r="L26" i="6"/>
  <c r="R17" i="6"/>
  <c r="R7" i="6"/>
  <c r="O5" i="6"/>
  <c r="O18" i="6"/>
  <c r="O33" i="6"/>
  <c r="L12" i="6"/>
  <c r="L27" i="6"/>
  <c r="R13" i="6"/>
  <c r="O19" i="6"/>
  <c r="L13" i="6"/>
  <c r="L28" i="6"/>
  <c r="R19" i="6"/>
  <c r="R14" i="6"/>
  <c r="O7" i="6"/>
  <c r="O22" i="6"/>
  <c r="L14" i="6"/>
  <c r="L29" i="6"/>
  <c r="R15" i="6"/>
  <c r="O8" i="6"/>
  <c r="L15" i="6"/>
  <c r="L30" i="6"/>
  <c r="R28" i="6"/>
  <c r="O10" i="6"/>
  <c r="O25" i="6"/>
  <c r="L16" i="6"/>
  <c r="L31" i="6"/>
  <c r="O11" i="6"/>
  <c r="O26" i="6"/>
  <c r="L17" i="6"/>
  <c r="L32" i="6"/>
  <c r="R25" i="6"/>
  <c r="O12" i="6"/>
  <c r="O27" i="6"/>
  <c r="L5" i="6"/>
  <c r="L18" i="6"/>
  <c r="L33" i="6"/>
  <c r="R26" i="6"/>
  <c r="O13" i="6"/>
  <c r="O28" i="6"/>
  <c r="L6" i="6"/>
  <c r="L19" i="6"/>
  <c r="O14" i="6"/>
  <c r="L7" i="6"/>
  <c r="L22" i="6"/>
  <c r="L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support</author>
  </authors>
  <commentList>
    <comment ref="D77" authorId="0" shapeId="0" xr:uid="{F43F542E-FA7F-4734-BAC6-C6C896362084}">
      <text>
        <r>
          <rPr>
            <b/>
            <sz val="9"/>
            <color indexed="81"/>
            <rFont val="Tahoma"/>
            <charset val="1"/>
          </rPr>
          <t>Charges sociales à ajouter : Salaires fixes 25% / forfait tempo 9%</t>
        </r>
      </text>
    </comment>
    <comment ref="D78" authorId="0" shapeId="0" xr:uid="{D7F12A89-8E0C-473A-BA2C-C0F273FA5664}">
      <text>
        <r>
          <rPr>
            <b/>
            <sz val="9"/>
            <color indexed="81"/>
            <rFont val="Tahoma"/>
            <charset val="1"/>
          </rPr>
          <t>Charges sociales à ajouter : Salaires fixes 25% / forfait tempo 9%</t>
        </r>
      </text>
    </comment>
    <comment ref="D81" authorId="0" shapeId="0" xr:uid="{F4317418-887A-41A9-9521-CE06EED04665}">
      <text>
        <r>
          <rPr>
            <b/>
            <sz val="9"/>
            <color indexed="81"/>
            <rFont val="Tahoma"/>
            <charset val="1"/>
          </rPr>
          <t>2 à 3% selon la carte de crédit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support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Pour véirfier toutes les natures comptables utilisées</t>
        </r>
      </text>
    </comment>
    <comment ref="U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Attention formule avec un -</t>
        </r>
      </text>
    </comment>
  </commentList>
</comments>
</file>

<file path=xl/sharedStrings.xml><?xml version="1.0" encoding="utf-8"?>
<sst xmlns="http://schemas.openxmlformats.org/spreadsheetml/2006/main" count="12039" uniqueCount="2728">
  <si>
    <t>DEPENSES</t>
  </si>
  <si>
    <t>Location</t>
  </si>
  <si>
    <t>Unige/dip 7,5 % sur  finances d'inscriptions</t>
  </si>
  <si>
    <t>Faculté % sur finances d'inscriptions</t>
  </si>
  <si>
    <t>Déplacement séjour - Intervenants/superviseurs</t>
  </si>
  <si>
    <t>Autres</t>
  </si>
  <si>
    <t>Comité directeur</t>
  </si>
  <si>
    <t>RESULTAT ESTIME</t>
  </si>
  <si>
    <t>Equipements, logiciels</t>
  </si>
  <si>
    <t>Divers</t>
  </si>
  <si>
    <t>Plate-forme de cours</t>
  </si>
  <si>
    <t>Titre :</t>
  </si>
  <si>
    <t>Nature Comptable</t>
  </si>
  <si>
    <t>No rubrique sap</t>
  </si>
  <si>
    <t>Libellé court</t>
  </si>
  <si>
    <t>Libellé long</t>
  </si>
  <si>
    <t>Type cpt</t>
  </si>
  <si>
    <t>Cpt supprimé</t>
  </si>
  <si>
    <t>Cpt bloqué</t>
  </si>
  <si>
    <t>Code SIUS</t>
  </si>
  <si>
    <t>Libellé SIUS</t>
  </si>
  <si>
    <t>Stat finanière</t>
  </si>
  <si>
    <t>Eexclu stat MCA</t>
  </si>
  <si>
    <t>No _ligne</t>
  </si>
  <si>
    <t>Statut</t>
  </si>
  <si>
    <t>Id maj</t>
  </si>
  <si>
    <t>Date maj</t>
  </si>
  <si>
    <t>Traitement personnel</t>
  </si>
  <si>
    <t>Traitement du personnel administratif</t>
  </si>
  <si>
    <t>C</t>
  </si>
  <si>
    <t>N</t>
  </si>
  <si>
    <t>4</t>
  </si>
  <si>
    <t>Personnel administratif et technique (300-301, 303-309 NMC)</t>
  </si>
  <si>
    <t>O</t>
  </si>
  <si>
    <t>2800</t>
  </si>
  <si>
    <t>A</t>
  </si>
  <si>
    <t>RFRAGNIERE</t>
  </si>
  <si>
    <t>#Traitement personne</t>
  </si>
  <si>
    <t>#Traitement personnel administratif</t>
  </si>
  <si>
    <t/>
  </si>
  <si>
    <t>BLACOUR</t>
  </si>
  <si>
    <t>#Non-dépenses PAT</t>
  </si>
  <si>
    <t>SIERRO</t>
  </si>
  <si>
    <t>#Plan économie PAT</t>
  </si>
  <si>
    <t>#RH Trait pers admin</t>
  </si>
  <si>
    <t>#RH Traitement personnel administratif</t>
  </si>
  <si>
    <t>OJAUNIN</t>
  </si>
  <si>
    <t>#Trait.personnel tec</t>
  </si>
  <si>
    <t>#Traitement personnel technique</t>
  </si>
  <si>
    <t>#Econom.tempo PAT</t>
  </si>
  <si>
    <t>#Economie temporaire PAT</t>
  </si>
  <si>
    <t>#RH Trait. pers. tec</t>
  </si>
  <si>
    <t>#RH Traitement personnel technique</t>
  </si>
  <si>
    <t>AMOOS</t>
  </si>
  <si>
    <t>#Retenue grève-PAT</t>
  </si>
  <si>
    <t>#Retenue pour grève -PAT</t>
  </si>
  <si>
    <t>CUBILLOS</t>
  </si>
  <si>
    <t>#Trait.personnel aux</t>
  </si>
  <si>
    <t>#Traitement personnel auxiliaire</t>
  </si>
  <si>
    <t>Trait.aux.suppl. PAT</t>
  </si>
  <si>
    <t>Traitement auxiliaires suppléants PAT</t>
  </si>
  <si>
    <t>3302</t>
  </si>
  <si>
    <t>#RH salaires tmpo DI</t>
  </si>
  <si>
    <t>#RH sal. bruts temporaires DIP</t>
  </si>
  <si>
    <t>3500</t>
  </si>
  <si>
    <t>CBOLLE2</t>
  </si>
  <si>
    <t>#RH sal tempo NON DI</t>
  </si>
  <si>
    <t>#RH Traitement salaires bruts temporaires NON DIP</t>
  </si>
  <si>
    <t>#Traitement des appr</t>
  </si>
  <si>
    <t>#Traitement des apprentis</t>
  </si>
  <si>
    <t>Traitement des appre</t>
  </si>
  <si>
    <t>Traitement des apprentis</t>
  </si>
  <si>
    <t>3303</t>
  </si>
  <si>
    <t>Traitement des stagi</t>
  </si>
  <si>
    <t>Traitement des stagiaires</t>
  </si>
  <si>
    <t>3313</t>
  </si>
  <si>
    <t>#Traitement des stag</t>
  </si>
  <si>
    <t>#Traitement des stagiaires</t>
  </si>
  <si>
    <t>Heures supplément.</t>
  </si>
  <si>
    <t>Heures supplémentaires</t>
  </si>
  <si>
    <t>2700</t>
  </si>
  <si>
    <t>Indem.inconv.serv PA</t>
  </si>
  <si>
    <t>Indemnités inconvénients de service PAT</t>
  </si>
  <si>
    <t>Indemnité cadre adm.</t>
  </si>
  <si>
    <t>Indemnités cadres administratif</t>
  </si>
  <si>
    <t>3321</t>
  </si>
  <si>
    <t>Indem.spéc.fonc.PAT</t>
  </si>
  <si>
    <t>Indemnités spéciales de fonction PAT</t>
  </si>
  <si>
    <t>#Prov.brut 13ème PAT</t>
  </si>
  <si>
    <t>#Prov.brut 13ème salaire PAT</t>
  </si>
  <si>
    <t>Prov.brut 13ème PAT</t>
  </si>
  <si>
    <t>Dotation et utilisation provisions 13ème salaire P</t>
  </si>
  <si>
    <t>3318</t>
  </si>
  <si>
    <t>Trait.remboursés PAT</t>
  </si>
  <si>
    <t>Traitements remboursés par des tiers PAT</t>
  </si>
  <si>
    <t>3305</t>
  </si>
  <si>
    <t>#Primes diverses PAT</t>
  </si>
  <si>
    <t>#RH Primes PAT</t>
  </si>
  <si>
    <t>3420</t>
  </si>
  <si>
    <t>#Bonus social PAT</t>
  </si>
  <si>
    <t>#Indemn. cadres adm.</t>
  </si>
  <si>
    <t>#Indemnités cadres administratifs</t>
  </si>
  <si>
    <t>#Indemn. inconv. ser</t>
  </si>
  <si>
    <t>#Indemnités inconvénients de service</t>
  </si>
  <si>
    <t>#Indemn. pour comm.</t>
  </si>
  <si>
    <t>#Indemnités pour commissions</t>
  </si>
  <si>
    <t>#Indemn. fonct. PAT</t>
  </si>
  <si>
    <t>#Indemnités de fonction PAT</t>
  </si>
  <si>
    <t>#Complément salaire</t>
  </si>
  <si>
    <t>#Fidélité PAT</t>
  </si>
  <si>
    <t>#RH Fidélité PAT</t>
  </si>
  <si>
    <t>#Autres coûts PAT</t>
  </si>
  <si>
    <t>#Annuités</t>
  </si>
  <si>
    <t>#Indexation coût de</t>
  </si>
  <si>
    <t>#Indexation coût de la vie</t>
  </si>
  <si>
    <t>#Plend PAT</t>
  </si>
  <si>
    <t>#Trait.remboursés PA</t>
  </si>
  <si>
    <t>#Trait.remboursés par des tiers PAT</t>
  </si>
  <si>
    <t>Traitement enseignan</t>
  </si>
  <si>
    <t>Traitement des enseignants</t>
  </si>
  <si>
    <t>1</t>
  </si>
  <si>
    <t>Corps professoral (300, 302-309 NMC)</t>
  </si>
  <si>
    <t>0100</t>
  </si>
  <si>
    <t>RH salaires perm.UE</t>
  </si>
  <si>
    <t>Traitement permanents fonds UE</t>
  </si>
  <si>
    <t>#Traitement professe</t>
  </si>
  <si>
    <t>#Traitement professeurs</t>
  </si>
  <si>
    <t>Trait.aux.suppl.PENS</t>
  </si>
  <si>
    <t>Traitement auxiliaires suppléants PENS</t>
  </si>
  <si>
    <t>1701</t>
  </si>
  <si>
    <t>#RH sal temp prof DI</t>
  </si>
  <si>
    <t>#RH salaires temporaires professeurs DIP</t>
  </si>
  <si>
    <t>#Econom.tempo profs</t>
  </si>
  <si>
    <t>#Economie temporaire professeurs</t>
  </si>
  <si>
    <t>#Non-dép.corps prof.</t>
  </si>
  <si>
    <t>#Non-dépenses corps professoral</t>
  </si>
  <si>
    <t>#Plan écon.corps pro</t>
  </si>
  <si>
    <t>#Plan économie corps professoral</t>
  </si>
  <si>
    <t>#RH Trait professeur</t>
  </si>
  <si>
    <t>#RH Traitement professeurs</t>
  </si>
  <si>
    <t>Trait.respons.form.</t>
  </si>
  <si>
    <t>Traitements responsables formation IUFE</t>
  </si>
  <si>
    <t>1708</t>
  </si>
  <si>
    <t>#RH tempo prof NONDI</t>
  </si>
  <si>
    <t>#RH salaires temporaires professeurs NON DIP</t>
  </si>
  <si>
    <t>#RH slaires perm.UE</t>
  </si>
  <si>
    <t>#RH salaires permanents fonds UE</t>
  </si>
  <si>
    <t>#Trait collaborateur</t>
  </si>
  <si>
    <t>#Traitement collaborateurs de l'enseignement</t>
  </si>
  <si>
    <t>2</t>
  </si>
  <si>
    <t>Autres enseignants (300, 302-309 NMC)</t>
  </si>
  <si>
    <t>Indemnités FEP</t>
  </si>
  <si>
    <t>1705</t>
  </si>
  <si>
    <t>Indem.spéc.fonc.PENS</t>
  </si>
  <si>
    <t>Indemnités spéciales de fonction PENS</t>
  </si>
  <si>
    <t>0803</t>
  </si>
  <si>
    <t>#RH trt col. remp DI</t>
  </si>
  <si>
    <t>#RH traitements collab. ens remplaçant DIP</t>
  </si>
  <si>
    <t>ALOCK</t>
  </si>
  <si>
    <t>#Crédits trait colla</t>
  </si>
  <si>
    <t>#Crédits traitements collaborateurs</t>
  </si>
  <si>
    <t>#Econom.tempo collab</t>
  </si>
  <si>
    <t>#Economie temporaire collaborateurs</t>
  </si>
  <si>
    <t>#Non-dép.collaborat.</t>
  </si>
  <si>
    <t>#Non-dépenses collaborateurs</t>
  </si>
  <si>
    <t>#Plan écon.collabora</t>
  </si>
  <si>
    <t>#Plan économie collaborateur</t>
  </si>
  <si>
    <t>#RH Trt col remp NDI</t>
  </si>
  <si>
    <t>#RH Traitements collab. ens remplaçants NON DIP</t>
  </si>
  <si>
    <t>#RH Trait coll. ens</t>
  </si>
  <si>
    <t>#RH Traitements collaborateurs de l'enseignement</t>
  </si>
  <si>
    <t>#Retenue grève-PENS</t>
  </si>
  <si>
    <t>#Traitement assistan</t>
  </si>
  <si>
    <t>#Traitement assistants</t>
  </si>
  <si>
    <t>3</t>
  </si>
  <si>
    <t>Assistants et collaborateurs scientifiques (300,302-309 NMC)</t>
  </si>
  <si>
    <t>#RH Trait assistants</t>
  </si>
  <si>
    <t>#RH Traitement assistants</t>
  </si>
  <si>
    <t>#Encadr.aux.rech.ens</t>
  </si>
  <si>
    <t>#Encadrement auxiliaires recherche et enseign.</t>
  </si>
  <si>
    <t>#RH Encadr.auxil.rec</t>
  </si>
  <si>
    <t>#RH Encadrement auxiliaires recherche et enseign</t>
  </si>
  <si>
    <t>#Traitement assistants encadrement</t>
  </si>
  <si>
    <t>#Traitement candidat</t>
  </si>
  <si>
    <t>#Traitement candidats doctorat</t>
  </si>
  <si>
    <t>#RH Trait. candidats</t>
  </si>
  <si>
    <t>#RH Traitement candidats doctorat</t>
  </si>
  <si>
    <t>#Prov.brut 13ème PEN</t>
  </si>
  <si>
    <t>#Prov.brut 13ème salaire PENS</t>
  </si>
  <si>
    <t>Prov.brut 13ème PENS</t>
  </si>
  <si>
    <t>Dotation et utilisation provisions 13ème sal. PENS</t>
  </si>
  <si>
    <t>1718</t>
  </si>
  <si>
    <t>#Trait.respons.form.</t>
  </si>
  <si>
    <t>#Traitements responsables formation IUFE</t>
  </si>
  <si>
    <t>Trait.remboursés CP</t>
  </si>
  <si>
    <t>Traitements remboursés par des tiers CP</t>
  </si>
  <si>
    <t>0805</t>
  </si>
  <si>
    <t>Trait.remboursés COL</t>
  </si>
  <si>
    <t>Trait.remboursés par des tiers COLENS</t>
  </si>
  <si>
    <t>1706</t>
  </si>
  <si>
    <t>#Primes diverses ENS</t>
  </si>
  <si>
    <t>#RH Primes/indemnité</t>
  </si>
  <si>
    <t>#RH Primes / indemnités corps enseignant</t>
  </si>
  <si>
    <t>#Bonus social ENS</t>
  </si>
  <si>
    <t>#Indemnités FEP</t>
  </si>
  <si>
    <t>#Congé non rémunéré</t>
  </si>
  <si>
    <t>#Indemn. spéc. fonct</t>
  </si>
  <si>
    <t>#Indemnités spéciales de fonction</t>
  </si>
  <si>
    <t>#Fidélité corps ense</t>
  </si>
  <si>
    <t>#Fidélité corps enseignant</t>
  </si>
  <si>
    <t>#RH Fidélité enseign</t>
  </si>
  <si>
    <t>#RH Fidélité corps enseignant</t>
  </si>
  <si>
    <t>#Autres coûts corps</t>
  </si>
  <si>
    <t>#Autres coûts corps enseignant</t>
  </si>
  <si>
    <t>#Plend ENS</t>
  </si>
  <si>
    <t>#Trait.remboursés CP</t>
  </si>
  <si>
    <t>#Trait.remboursés par des tiers CP</t>
  </si>
  <si>
    <t>#Trait.remboursés CO</t>
  </si>
  <si>
    <t>#Trait.remboursés par des tiers COLENS</t>
  </si>
  <si>
    <t>#AVS</t>
  </si>
  <si>
    <t>#RH AVS</t>
  </si>
  <si>
    <t>3725</t>
  </si>
  <si>
    <t>#Maternité</t>
  </si>
  <si>
    <t>GAVARD</t>
  </si>
  <si>
    <t>#RH maternité</t>
  </si>
  <si>
    <t>3727</t>
  </si>
  <si>
    <t>#Frais gestion AVS</t>
  </si>
  <si>
    <t>#RH Frais gestion AV</t>
  </si>
  <si>
    <t>#RH Frais gestion AVS</t>
  </si>
  <si>
    <t>3735</t>
  </si>
  <si>
    <t>#Assurance chômage</t>
  </si>
  <si>
    <t>#RH Assurance chômag</t>
  </si>
  <si>
    <t>#RH Assurance chômage</t>
  </si>
  <si>
    <t>3745</t>
  </si>
  <si>
    <t>#Alloc. familiales</t>
  </si>
  <si>
    <t>#Allocations familiales</t>
  </si>
  <si>
    <t>#RH Alloc. familiale</t>
  </si>
  <si>
    <t>#RH Allocations familiales</t>
  </si>
  <si>
    <t>3750</t>
  </si>
  <si>
    <t>#Fonds de formation</t>
  </si>
  <si>
    <t>#Prov.charges 13ème</t>
  </si>
  <si>
    <t>#Prov.charges 13ème salaire</t>
  </si>
  <si>
    <t>RH salaires tmpo DIP</t>
  </si>
  <si>
    <t>Traitement travailleurs temporaires PAT</t>
  </si>
  <si>
    <t>#Caisse de pension</t>
  </si>
  <si>
    <t>#RH Caisse de pensio</t>
  </si>
  <si>
    <t>#RH Caisse de pension</t>
  </si>
  <si>
    <t>#Rattrapage CIA</t>
  </si>
  <si>
    <t>#RH Rattrapage CIA</t>
  </si>
  <si>
    <t>Indemnités TPG</t>
  </si>
  <si>
    <t>3555</t>
  </si>
  <si>
    <t>Alloc. vie chère</t>
  </si>
  <si>
    <t>Allocation vie chère</t>
  </si>
  <si>
    <t>3558</t>
  </si>
  <si>
    <t>Indemn. inconv. serv</t>
  </si>
  <si>
    <t>Indemnités inconvénients de service</t>
  </si>
  <si>
    <t>3310</t>
  </si>
  <si>
    <t>Primes divers PAT</t>
  </si>
  <si>
    <t>Primes diverses PAT</t>
  </si>
  <si>
    <t>3551</t>
  </si>
  <si>
    <t>Primes diverses PENS</t>
  </si>
  <si>
    <t>3550</t>
  </si>
  <si>
    <t>Frais déménagement</t>
  </si>
  <si>
    <t>Autres indemnités soumises (Frais déménagement)</t>
  </si>
  <si>
    <t>3788</t>
  </si>
  <si>
    <t>AVS</t>
  </si>
  <si>
    <t>Cotisations Patronales AVS-AI-APG</t>
  </si>
  <si>
    <t>#Part. ass. maladie</t>
  </si>
  <si>
    <t>#Participation assurance maladie personnel</t>
  </si>
  <si>
    <t>#RH Part ass maladie</t>
  </si>
  <si>
    <t>#RH Participation assurance maladie personnel</t>
  </si>
  <si>
    <t>Frais gestion AVS</t>
  </si>
  <si>
    <t>Participation aux frais gestion AVS</t>
  </si>
  <si>
    <t>#Ass. acc. prof/npro</t>
  </si>
  <si>
    <t>#Assurance accidents professionnels/non prof.</t>
  </si>
  <si>
    <t>#RH Ass ac.prof/npro</t>
  </si>
  <si>
    <t>#RH Assurance accidents professionnels/non prof.</t>
  </si>
  <si>
    <t>3785</t>
  </si>
  <si>
    <t>Assurance chômage</t>
  </si>
  <si>
    <t>Fonds de formation</t>
  </si>
  <si>
    <t>Fonds pour la formation professionnelle</t>
  </si>
  <si>
    <t>3755</t>
  </si>
  <si>
    <t>Maternité</t>
  </si>
  <si>
    <t>Assurance maternité</t>
  </si>
  <si>
    <t>Cotisations  CPEG</t>
  </si>
  <si>
    <t>Cotisations à la CPEG</t>
  </si>
  <si>
    <t>3760</t>
  </si>
  <si>
    <t>Correct,complém CPEG</t>
  </si>
  <si>
    <t>Corrections, cotis base et compléments CPEG</t>
  </si>
  <si>
    <t>3761</t>
  </si>
  <si>
    <t>Ass. acc. prof/nprof</t>
  </si>
  <si>
    <t>Cotisations patronales aux assurances-accidents</t>
  </si>
  <si>
    <t>Alloc. familiales</t>
  </si>
  <si>
    <t>Cotisations patronales aux caisses d'alloc.familli</t>
  </si>
  <si>
    <t>Part. ass. maladie</t>
  </si>
  <si>
    <t>Cotisations patronales aux primes de caisse maladi</t>
  </si>
  <si>
    <t>3780</t>
  </si>
  <si>
    <t>Prov.charges 13ème</t>
  </si>
  <si>
    <t>Dotation et utilisation provisions charges 13ème</t>
  </si>
  <si>
    <t>3752</t>
  </si>
  <si>
    <t>#Frais de déménagemt</t>
  </si>
  <si>
    <t>#Frais de déménagement du personnel</t>
  </si>
  <si>
    <t>#Indemnités TPG</t>
  </si>
  <si>
    <t>#RH Indemnités TPG</t>
  </si>
  <si>
    <t>Plend PAT</t>
  </si>
  <si>
    <t>Pont AVS Plend (PAT)</t>
  </si>
  <si>
    <t>3701</t>
  </si>
  <si>
    <t>Plend PENS</t>
  </si>
  <si>
    <t>Pont AVS Plend (PENS)</t>
  </si>
  <si>
    <t>3702</t>
  </si>
  <si>
    <t>Frais de form. PAT</t>
  </si>
  <si>
    <t>Frais de formation (PAT)</t>
  </si>
  <si>
    <t>3793</t>
  </si>
  <si>
    <t>#Frais de formation</t>
  </si>
  <si>
    <t>#Frais de formation PAT</t>
  </si>
  <si>
    <t>#Frais d'annonces (o</t>
  </si>
  <si>
    <t>#Frais d'annonces (offres d'emploi)</t>
  </si>
  <si>
    <t>#Non-dépenses</t>
  </si>
  <si>
    <t>#Correct.prorata bud</t>
  </si>
  <si>
    <t>#Correction au prorata du budget</t>
  </si>
  <si>
    <t>#Gel budgétaire</t>
  </si>
  <si>
    <t>Frais recrutement</t>
  </si>
  <si>
    <t>Frais de recrutement (annonces)</t>
  </si>
  <si>
    <t>3790</t>
  </si>
  <si>
    <t>Engagement sal. CO</t>
  </si>
  <si>
    <t>Engagement salaires CO</t>
  </si>
  <si>
    <t>Fournitures générale</t>
  </si>
  <si>
    <t>Fournitures et matériel de bureau</t>
  </si>
  <si>
    <t>7</t>
  </si>
  <si>
    <t>Biens, services et marchandises (31 NMC)</t>
  </si>
  <si>
    <t>3906</t>
  </si>
  <si>
    <t>#Fournitures général</t>
  </si>
  <si>
    <t>#Fournitures générales</t>
  </si>
  <si>
    <t>CBOLLE</t>
  </si>
  <si>
    <t>#Composants appa.</t>
  </si>
  <si>
    <t>#Composants d'appareils</t>
  </si>
  <si>
    <t>#Copies, photocopies</t>
  </si>
  <si>
    <t>#Impressions</t>
  </si>
  <si>
    <t>Carburant, Prod.nett</t>
  </si>
  <si>
    <t>Carburant, produits de nettoyage</t>
  </si>
  <si>
    <t>#Reliures</t>
  </si>
  <si>
    <t>Photocopies, copies</t>
  </si>
  <si>
    <t>Imprimés, impression</t>
  </si>
  <si>
    <t>Imprimés, impressions</t>
  </si>
  <si>
    <t>#Achat de livres</t>
  </si>
  <si>
    <t>#Monograph.supp.phys</t>
  </si>
  <si>
    <t>#Achats monographies - support physique</t>
  </si>
  <si>
    <t>#Monograph.supp.num.</t>
  </si>
  <si>
    <t>#Achats monographies - support numérique</t>
  </si>
  <si>
    <t>#Monograph.supp.mixt</t>
  </si>
  <si>
    <t>#Achats monographies - support mixte</t>
  </si>
  <si>
    <t>#Audio vid.supp.phys</t>
  </si>
  <si>
    <t>#Achats contenus Audio et video - support physique</t>
  </si>
  <si>
    <t>#Audio vid.supp.num.</t>
  </si>
  <si>
    <t>#Achats contenus Audio et video - support numériqu</t>
  </si>
  <si>
    <t>#Audio vid.supp.mixt</t>
  </si>
  <si>
    <t>#Achats contenus Audio et video - support mixte</t>
  </si>
  <si>
    <t>#Prêt de livres</t>
  </si>
  <si>
    <t>#Empr.cont.supp.phys</t>
  </si>
  <si>
    <t>#Emprunts de contenus - support physique</t>
  </si>
  <si>
    <t>#Empr.cont.supp.num.</t>
  </si>
  <si>
    <t>#Emprunts de contenus - support numérique</t>
  </si>
  <si>
    <t>#Empr.cont.supp.mixt</t>
  </si>
  <si>
    <t>#Emprunts de contenus - support mixte</t>
  </si>
  <si>
    <t>#Base de données</t>
  </si>
  <si>
    <t>#Accès base don.phys</t>
  </si>
  <si>
    <t>#Accès ponctuels Bases données - support physique</t>
  </si>
  <si>
    <t>#Accès base don.num.</t>
  </si>
  <si>
    <t>#Accès ponctuels Bases données - support numérique</t>
  </si>
  <si>
    <t>#Accès base don.mixt</t>
  </si>
  <si>
    <t>#Accès ponctuels Bases données - support mixte</t>
  </si>
  <si>
    <t>#Cont.autre.sup.phys</t>
  </si>
  <si>
    <t>#Achats contenus autres - support physique</t>
  </si>
  <si>
    <t>#Cont.autre.sup.num.</t>
  </si>
  <si>
    <t>#Achats contenus autres - support numérique</t>
  </si>
  <si>
    <t>#Cont.autre.sup.mixt</t>
  </si>
  <si>
    <t>#Achats contenus autres - support mixte</t>
  </si>
  <si>
    <t>Livres, prêt livre</t>
  </si>
  <si>
    <t>Livres, prêt livre, base de données, imprimés</t>
  </si>
  <si>
    <t>4101</t>
  </si>
  <si>
    <t>Abonn.périodiques</t>
  </si>
  <si>
    <t>Abonnements de journaux,magazines (abonnem.)</t>
  </si>
  <si>
    <t>Cotisations, membres</t>
  </si>
  <si>
    <t>#Abonnements périod.</t>
  </si>
  <si>
    <t>#Abonnements de journaux et périodiques</t>
  </si>
  <si>
    <t>#Cotisations</t>
  </si>
  <si>
    <t>#Abon.périod.électro</t>
  </si>
  <si>
    <t>#Abonnements aux périodiques électroniques</t>
  </si>
  <si>
    <t>#Abont.périod.sup.ph</t>
  </si>
  <si>
    <t>#Abonnements aux périodiques - support physique</t>
  </si>
  <si>
    <t>#Abont.périod.sup.nu</t>
  </si>
  <si>
    <t>#Abonnements aux périodiques - support numérique</t>
  </si>
  <si>
    <t>#Abont.périod.sup.mi</t>
  </si>
  <si>
    <t>#Abonnements aux périodiques - support mixte</t>
  </si>
  <si>
    <t>#Abon.bases données</t>
  </si>
  <si>
    <t>#Abonnements aux bases de données</t>
  </si>
  <si>
    <t>#Abont.base.sup.phys</t>
  </si>
  <si>
    <t>#Abonnements bases données - support physique</t>
  </si>
  <si>
    <t>#Abont.base.sup.num.</t>
  </si>
  <si>
    <t>#Abonnements bases données - support numérique</t>
  </si>
  <si>
    <t>#Abont.base.supp.mix</t>
  </si>
  <si>
    <t>#Abonnements bases données - support mixte</t>
  </si>
  <si>
    <t>#Abonnements suites</t>
  </si>
  <si>
    <t>#Abonnements aux suites, séries</t>
  </si>
  <si>
    <t>#Abont.suite.sup.phy</t>
  </si>
  <si>
    <t>#Abonnements suites,séries - support physique</t>
  </si>
  <si>
    <t>#Abont.suite.sup.num</t>
  </si>
  <si>
    <t>#Abonnements suites,séries - support numérique</t>
  </si>
  <si>
    <t>#Abont.suite.sup.mix</t>
  </si>
  <si>
    <t>#Abonnements suites,séries - support mixte</t>
  </si>
  <si>
    <t>#Abont.Audio.sup.phy</t>
  </si>
  <si>
    <t>#Abont.contenus Audio et video - support physique</t>
  </si>
  <si>
    <t>#Abont.Audio.sup.num</t>
  </si>
  <si>
    <t>#Abont.contenus Audio et video - support numérique</t>
  </si>
  <si>
    <t>#Abont.Audio.sup.mix</t>
  </si>
  <si>
    <t>#Abont.contenus Audio et video - support mixte</t>
  </si>
  <si>
    <t>#Abont.autre.sup.phy</t>
  </si>
  <si>
    <t>#Abonnements autres - support physique</t>
  </si>
  <si>
    <t>#Abont.autre.sup.num</t>
  </si>
  <si>
    <t>#Abonnements autres - support numérique</t>
  </si>
  <si>
    <t>#Abont.autre.sup.mix</t>
  </si>
  <si>
    <t>#Abonnements autres - support mixte</t>
  </si>
  <si>
    <t>#Publicat.communiqué</t>
  </si>
  <si>
    <t>#Publications de communiqués, publicités</t>
  </si>
  <si>
    <t>Denrées alimentaires</t>
  </si>
  <si>
    <t>Denrées alimentaires pour la production de repas</t>
  </si>
  <si>
    <t>MSCHROOT</t>
  </si>
  <si>
    <t>Fournitures laborat.</t>
  </si>
  <si>
    <t>Fournitures laboratoire</t>
  </si>
  <si>
    <t>4407</t>
  </si>
  <si>
    <t>Fourni cliniqu.(MD)</t>
  </si>
  <si>
    <t>Fournitures cliniques(MD)</t>
  </si>
  <si>
    <t>Animaux</t>
  </si>
  <si>
    <t>Implants</t>
  </si>
  <si>
    <t>#Non-dép.fonctionmt</t>
  </si>
  <si>
    <t>#Non-dépenses fonctionnement</t>
  </si>
  <si>
    <t>#Plan écon.fonctionm</t>
  </si>
  <si>
    <t>#Plan économie fonctionnement</t>
  </si>
  <si>
    <t>#Engagement fct.CO</t>
  </si>
  <si>
    <t>#Engagement fonctionnement CO</t>
  </si>
  <si>
    <t>VGOMPEL</t>
  </si>
  <si>
    <t>Matériel divers</t>
  </si>
  <si>
    <t>Matériel divers (hors immo)</t>
  </si>
  <si>
    <t>4401</t>
  </si>
  <si>
    <t>#Acquisitions de mat</t>
  </si>
  <si>
    <t>#Acquisitions de matériel et machines</t>
  </si>
  <si>
    <t>#Acqui. app. scient.</t>
  </si>
  <si>
    <t>#Acquisition d'appareils scientifiques</t>
  </si>
  <si>
    <t>#Acquisitions de mob</t>
  </si>
  <si>
    <t>#Acquisitions de mobilier</t>
  </si>
  <si>
    <t>#Immo en cours</t>
  </si>
  <si>
    <t>#Immobilisation en cours</t>
  </si>
  <si>
    <t>Immo en cours</t>
  </si>
  <si>
    <t>Immobilisations en cours</t>
  </si>
  <si>
    <t>#Aménagements</t>
  </si>
  <si>
    <t>#Acquisitions d'equi</t>
  </si>
  <si>
    <t>#Acquisitions d'equipement audio-visuel pedagogiqu</t>
  </si>
  <si>
    <t>Appareil scientifiqu</t>
  </si>
  <si>
    <t>Appareil scientifique (hors immo)</t>
  </si>
  <si>
    <t>Mobilier (hors immo)</t>
  </si>
  <si>
    <t>Aménagement</t>
  </si>
  <si>
    <t>Aménagement (hors immo)</t>
  </si>
  <si>
    <t>Matériel audiovisuel</t>
  </si>
  <si>
    <t>Matériel audiovisuel (hors immo)</t>
  </si>
  <si>
    <t>Matériel informatiqu</t>
  </si>
  <si>
    <t>Matériel informatique (hors immo)</t>
  </si>
  <si>
    <t>#Achats de logiciels</t>
  </si>
  <si>
    <t>#Achats de logiciels informatiques</t>
  </si>
  <si>
    <t>#Achats mat info</t>
  </si>
  <si>
    <t>#Achats de matériel informatique</t>
  </si>
  <si>
    <t>Logiciels et autres</t>
  </si>
  <si>
    <t>Logiciels et autres incorporels (hors immo)</t>
  </si>
  <si>
    <t>Compteur Electr.SIG</t>
  </si>
  <si>
    <t>Compteur Electricité Serv. Industriels Genève(SIG)</t>
  </si>
  <si>
    <t>4408</t>
  </si>
  <si>
    <t>Chauffage</t>
  </si>
  <si>
    <t>4406</t>
  </si>
  <si>
    <t>Eau</t>
  </si>
  <si>
    <t>#Consommation énergi</t>
  </si>
  <si>
    <t>#Consommation énergies, combustibles</t>
  </si>
  <si>
    <t>Annonces,publication</t>
  </si>
  <si>
    <t>Annonces, publications (hors emploi)</t>
  </si>
  <si>
    <t>4503</t>
  </si>
  <si>
    <t>Télécommunications</t>
  </si>
  <si>
    <t>Affranchissements</t>
  </si>
  <si>
    <t>5501</t>
  </si>
  <si>
    <t>Frais recouvr.SMD</t>
  </si>
  <si>
    <t>Frais de recouvrement SMD</t>
  </si>
  <si>
    <t>Déménagement, transp</t>
  </si>
  <si>
    <t>Déménagement, transport (biens ou marchandises)</t>
  </si>
  <si>
    <t>Frais bancaire/post.</t>
  </si>
  <si>
    <t>Frais bancaire et postaux</t>
  </si>
  <si>
    <t>Différence de change</t>
  </si>
  <si>
    <t>Carte crédit frais e</t>
  </si>
  <si>
    <t>Carte de crédit frais encaissements</t>
  </si>
  <si>
    <t>Surveillance,sécurit</t>
  </si>
  <si>
    <t>Surveillance, sécurité</t>
  </si>
  <si>
    <t>Travaux laborat.anal</t>
  </si>
  <si>
    <t>Travaux de laboratoire, analyses</t>
  </si>
  <si>
    <t>Patients simulés</t>
  </si>
  <si>
    <t>Abatt.scientifique</t>
  </si>
  <si>
    <t>Abattement scientifique</t>
  </si>
  <si>
    <t>Abatt.échec médic.</t>
  </si>
  <si>
    <t>Abattement échec médical</t>
  </si>
  <si>
    <t>Organis. évènements</t>
  </si>
  <si>
    <t>Organisation évènements, congrès , manifestations</t>
  </si>
  <si>
    <t>4404</t>
  </si>
  <si>
    <t>Salaires facturés</t>
  </si>
  <si>
    <t>Commission CMD</t>
  </si>
  <si>
    <t>OPE gest.salaire DIP</t>
  </si>
  <si>
    <t>OPE gestion des salaires DIP</t>
  </si>
  <si>
    <t>4510</t>
  </si>
  <si>
    <t>Droits d'auteur</t>
  </si>
  <si>
    <t>5508</t>
  </si>
  <si>
    <t>Blanchissage</t>
  </si>
  <si>
    <t>#Carburants, pneus</t>
  </si>
  <si>
    <t>#Carburants, pneumatiques</t>
  </si>
  <si>
    <t>Mandat, honoraires</t>
  </si>
  <si>
    <t>Mandat, honoraires, prestations</t>
  </si>
  <si>
    <t>Licences,util.inform</t>
  </si>
  <si>
    <t>Licences charges utilisation informatique</t>
  </si>
  <si>
    <t>Assurance incendies</t>
  </si>
  <si>
    <t>Assurance incendies, matériel, véhicules, RC</t>
  </si>
  <si>
    <t>#Laboratoire fourni.</t>
  </si>
  <si>
    <t>#Laboratoire fournitures</t>
  </si>
  <si>
    <t>#Fourni cliniques(MD</t>
  </si>
  <si>
    <t>#Laboratoire fournitures cliniques (SMD seulement)</t>
  </si>
  <si>
    <t>#Achat d'animaux</t>
  </si>
  <si>
    <t>#Achat d'animaux.</t>
  </si>
  <si>
    <t>#Travaux laboratoire</t>
  </si>
  <si>
    <t>#Travaux de laboratoire</t>
  </si>
  <si>
    <t>#Achats d'implants</t>
  </si>
  <si>
    <t>#Patients simulés</t>
  </si>
  <si>
    <t>Assurance accidents</t>
  </si>
  <si>
    <t>TVA</t>
  </si>
  <si>
    <t>TVA taux forfaitaires (TVA)</t>
  </si>
  <si>
    <t>9</t>
  </si>
  <si>
    <t>Autres charges (32 34 35 38 NMC)</t>
  </si>
  <si>
    <t>TVA charge sub.UE</t>
  </si>
  <si>
    <t>TVA charge subv.europe</t>
  </si>
  <si>
    <t>Conférencier, jurés</t>
  </si>
  <si>
    <t>Conférenciers jurés intervenants ext.</t>
  </si>
  <si>
    <t>#Entret.amén. immeub</t>
  </si>
  <si>
    <t>#Entretien et aménagement d'immeuble</t>
  </si>
  <si>
    <t>#Charges imm.plac.</t>
  </si>
  <si>
    <t>#Charges immeubles de placement</t>
  </si>
  <si>
    <t>Entret.courant bâtim</t>
  </si>
  <si>
    <t>Entretien courant des bâtiments, répar, nettoyage</t>
  </si>
  <si>
    <t>Entretien mat.bur.</t>
  </si>
  <si>
    <t>Entretien d'équipements de bureau</t>
  </si>
  <si>
    <t>4402</t>
  </si>
  <si>
    <t>#Entretien matériel</t>
  </si>
  <si>
    <t>#Entretien matériel, machines et mobilier</t>
  </si>
  <si>
    <t>#Entretien du mobili</t>
  </si>
  <si>
    <t>#Entretien du mobilier</t>
  </si>
  <si>
    <t>#Entretien, réparati</t>
  </si>
  <si>
    <t>#Entretien, réparation de véhicules ou engins</t>
  </si>
  <si>
    <t>Entretien, réparatio</t>
  </si>
  <si>
    <t>Entretien, réparation de véhicules ou engins</t>
  </si>
  <si>
    <t>Entret.répar.mat.inf</t>
  </si>
  <si>
    <t>Entretien matériels informatiques</t>
  </si>
  <si>
    <t>#Entretien / mise à</t>
  </si>
  <si>
    <t>#Entretien / mise à jour logiciels</t>
  </si>
  <si>
    <t>#Entretien / réparat</t>
  </si>
  <si>
    <t>#Entretien / réparation matériel informatique</t>
  </si>
  <si>
    <t>Entretien mat.médic.</t>
  </si>
  <si>
    <t>Entretien des appareils médicaux (appareils scient</t>
  </si>
  <si>
    <t>Maintenan.m-à-j.log.</t>
  </si>
  <si>
    <t>Maintenance des logiciels</t>
  </si>
  <si>
    <t>Location de locaux</t>
  </si>
  <si>
    <t>13</t>
  </si>
  <si>
    <t>Loyers (316 NMC)</t>
  </si>
  <si>
    <t>4403</t>
  </si>
  <si>
    <t>#Location matériel</t>
  </si>
  <si>
    <t>#Location matériel, mobilier, informatique</t>
  </si>
  <si>
    <t>#Locat.photocopieuse</t>
  </si>
  <si>
    <t>#Location de photocopieuse</t>
  </si>
  <si>
    <t>#Licences informatiq</t>
  </si>
  <si>
    <t>#Licences informatiques, nouv.vers.logici</t>
  </si>
  <si>
    <t>#Locat.bâtim.univ</t>
  </si>
  <si>
    <t>#Location bâtiments universitaires</t>
  </si>
  <si>
    <t>15</t>
  </si>
  <si>
    <t>Frais de Bâtiments</t>
  </si>
  <si>
    <t>#Frais financiers</t>
  </si>
  <si>
    <t>#Loyers/redev.cafét.</t>
  </si>
  <si>
    <t>#Loyers / redevances caféteria</t>
  </si>
  <si>
    <t>Locat.photocop.</t>
  </si>
  <si>
    <t>Location de photocopieuse</t>
  </si>
  <si>
    <t>Location matériel</t>
  </si>
  <si>
    <t>Location de machines, véhicules, matériels et équi</t>
  </si>
  <si>
    <t>Loyers/redev.cafét.</t>
  </si>
  <si>
    <t>Loyers,redevances caféteria</t>
  </si>
  <si>
    <t>Déplac.Pers. Interne</t>
  </si>
  <si>
    <t>Déplacement Pers. Interne</t>
  </si>
  <si>
    <t>4405</t>
  </si>
  <si>
    <t>Dépla conf.Externe</t>
  </si>
  <si>
    <t>Déplacement conférencier Externe</t>
  </si>
  <si>
    <t>#Organisation congrè</t>
  </si>
  <si>
    <t>#Frais d'organisation de congrès</t>
  </si>
  <si>
    <t>Repas, Pers. interne</t>
  </si>
  <si>
    <t>Repas, Pers. Interne</t>
  </si>
  <si>
    <t>Repas, Conf. externe</t>
  </si>
  <si>
    <t>Repas, Conf. Externe</t>
  </si>
  <si>
    <t>Per diem</t>
  </si>
  <si>
    <t>#Frais déplacements,</t>
  </si>
  <si>
    <t>#Frais de déplacements</t>
  </si>
  <si>
    <t>#Repas</t>
  </si>
  <si>
    <t>#Inscr.conférence</t>
  </si>
  <si>
    <t>#Inscription conférence, congrès, colloques, cours</t>
  </si>
  <si>
    <t>Inscriptions conf.</t>
  </si>
  <si>
    <t>Inscriptions conférences colloques</t>
  </si>
  <si>
    <t>#Conférencier,int ex</t>
  </si>
  <si>
    <t>#Conférenciers, intervenants ext., experts, jurés</t>
  </si>
  <si>
    <t>Provision risque</t>
  </si>
  <si>
    <t>6231</t>
  </si>
  <si>
    <t>#Dépla.conférenciers</t>
  </si>
  <si>
    <t>#Déplacements de conférenciers</t>
  </si>
  <si>
    <t>#Frais de séjour inv</t>
  </si>
  <si>
    <t>#Frais de séjour invités, per diem</t>
  </si>
  <si>
    <t>#Repas.Log.FNS</t>
  </si>
  <si>
    <t>#Repas, Logements partenaires FNS</t>
  </si>
  <si>
    <t>#Dépla partenaires F</t>
  </si>
  <si>
    <t>#Déplacements partenaires FNS</t>
  </si>
  <si>
    <t>#Frais de surveillan</t>
  </si>
  <si>
    <t>#Frais de surveillance</t>
  </si>
  <si>
    <t>#Mandats</t>
  </si>
  <si>
    <t>#salaires facturés</t>
  </si>
  <si>
    <t>#Frais Sohrabi</t>
  </si>
  <si>
    <t>#Frais mandat Sohrabi + gestionnaires</t>
  </si>
  <si>
    <t>#Trav.recherche Tier</t>
  </si>
  <si>
    <t>#Travaux de recherche Tiers UNIGE</t>
  </si>
  <si>
    <t>#Comm.charges 7,5%</t>
  </si>
  <si>
    <t>#Commission sur les émoluments en charge 7,5%</t>
  </si>
  <si>
    <t>#Comm.10-20% charges</t>
  </si>
  <si>
    <t>#Commission de 10 à 20% prestations en charges</t>
  </si>
  <si>
    <t>#Abatt.scientifique</t>
  </si>
  <si>
    <t>#Abattement scientifique</t>
  </si>
  <si>
    <t>#Abatt.échec médic.</t>
  </si>
  <si>
    <t>#Abattement échec médical</t>
  </si>
  <si>
    <t>#Commission CMD</t>
  </si>
  <si>
    <t>#Frais recouvr.SMD</t>
  </si>
  <si>
    <t>#Frais recouvrement SMD</t>
  </si>
  <si>
    <t>#OPE gest.salaire DI</t>
  </si>
  <si>
    <t>#OPE gestion salaires DIP</t>
  </si>
  <si>
    <t>#Droits d'auteur</t>
  </si>
  <si>
    <t>#Blanchissage</t>
  </si>
  <si>
    <t>Pertes sur débiteurs</t>
  </si>
  <si>
    <t>4410</t>
  </si>
  <si>
    <t>#Déménagement</t>
  </si>
  <si>
    <t>#Frais DIS</t>
  </si>
  <si>
    <t>#Affranchissements</t>
  </si>
  <si>
    <t>#Overheads frais</t>
  </si>
  <si>
    <t>#Frais postaux et ba</t>
  </si>
  <si>
    <t>#Frais postaux et bancaires, agios</t>
  </si>
  <si>
    <t>#Différence de chang</t>
  </si>
  <si>
    <t>#Différence de change</t>
  </si>
  <si>
    <t>#Frais cartes crédit</t>
  </si>
  <si>
    <t>#Frais cartes crédits encaissements</t>
  </si>
  <si>
    <t>#Frais transa. titre</t>
  </si>
  <si>
    <t>#Frais transactions sur titres</t>
  </si>
  <si>
    <t>#Frais gest.trans.ti</t>
  </si>
  <si>
    <t>#Frais de gestion et transactions sur titres</t>
  </si>
  <si>
    <t>#Frais de télécommun</t>
  </si>
  <si>
    <t>#Frais de télécommunications</t>
  </si>
  <si>
    <t>#Assurance incendie,</t>
  </si>
  <si>
    <t>#Assurance incendie, matériel, RC</t>
  </si>
  <si>
    <t>#Assurance matériel</t>
  </si>
  <si>
    <t>#Assurance accidents</t>
  </si>
  <si>
    <t>#Assurance accidents étudiants</t>
  </si>
  <si>
    <t>#Frais divers</t>
  </si>
  <si>
    <t>#Frais part. taxes</t>
  </si>
  <si>
    <t>#Frais de participation aux taxes</t>
  </si>
  <si>
    <t>Taxes, autorisations</t>
  </si>
  <si>
    <t>Taxes, autorisations, autres frais divers</t>
  </si>
  <si>
    <t>#Déchargement projet</t>
  </si>
  <si>
    <t>#Déchargement projets</t>
  </si>
  <si>
    <t>#Intérêts hypothécai</t>
  </si>
  <si>
    <t>#Intérêts hypothécaires</t>
  </si>
  <si>
    <t>#Intérêts locat.fina</t>
  </si>
  <si>
    <t>#Intérêts location financement</t>
  </si>
  <si>
    <t>#Pertes sur titres</t>
  </si>
  <si>
    <t>#Pertes sur ventes de titres</t>
  </si>
  <si>
    <t>#Pertes réal.s/couve</t>
  </si>
  <si>
    <t>#Pertes réalisées sur couverture</t>
  </si>
  <si>
    <t>#Pertes latentes tit</t>
  </si>
  <si>
    <t>#Pertes latentes sur titres</t>
  </si>
  <si>
    <t>#Pertes latentes imm</t>
  </si>
  <si>
    <t>#Pertes latentes sur immeubles</t>
  </si>
  <si>
    <t>#Pertes lat.s/couver</t>
  </si>
  <si>
    <t>#Pertes latentes sur couverture</t>
  </si>
  <si>
    <t>#Pertes sur débiteur</t>
  </si>
  <si>
    <t>#Pertes sur débiteurs</t>
  </si>
  <si>
    <t>#Prov.débit.douteux</t>
  </si>
  <si>
    <t>#Provision pour débiteurs douteux</t>
  </si>
  <si>
    <t>Amort.Carl.-Vogt</t>
  </si>
  <si>
    <t>Charge d'amortissements Carl-Vogt</t>
  </si>
  <si>
    <t>6234</t>
  </si>
  <si>
    <t>Amort.biens meubles</t>
  </si>
  <si>
    <t>Amortissement des biens meubles</t>
  </si>
  <si>
    <t>6233</t>
  </si>
  <si>
    <t>Amort.TVA subv.UE</t>
  </si>
  <si>
    <t>Amortissement TVA subv.Europe</t>
  </si>
  <si>
    <t>#Provision risque</t>
  </si>
  <si>
    <t>#Amort.locat.financ</t>
  </si>
  <si>
    <t>#Amortissement location financement</t>
  </si>
  <si>
    <t>#UF Amort.immeubles</t>
  </si>
  <si>
    <t>#UF Amortissements immeubles</t>
  </si>
  <si>
    <t>#Amort.TVA sub.Europ</t>
  </si>
  <si>
    <t>#Amort.TVA subv.Européenne</t>
  </si>
  <si>
    <t>Perte de change c/c</t>
  </si>
  <si>
    <t>Perte de change sur c/c</t>
  </si>
  <si>
    <t>#Impôts sur gains im</t>
  </si>
  <si>
    <t>#Impôts sur gains immobiliers</t>
  </si>
  <si>
    <t>Intérêts hypo.court</t>
  </si>
  <si>
    <t>Intérêts hypothécaire à court terme</t>
  </si>
  <si>
    <t>Intérêts hypo.long t</t>
  </si>
  <si>
    <t>Intérêts hypothécaire à long terme</t>
  </si>
  <si>
    <t>Pertes réalisées</t>
  </si>
  <si>
    <t>Pertes réalisées disponibilités et  placements fin</t>
  </si>
  <si>
    <t>Pertes réal.vent.tit</t>
  </si>
  <si>
    <t>Pertes réalisées sur ventes de titres</t>
  </si>
  <si>
    <t>Pertes réal.s/couver</t>
  </si>
  <si>
    <t>Pertes réalisées sur couverture</t>
  </si>
  <si>
    <t>Frais de gestion</t>
  </si>
  <si>
    <t>Frais transac.titres</t>
  </si>
  <si>
    <t>Frais de transaction des titres</t>
  </si>
  <si>
    <t>#TVA</t>
  </si>
  <si>
    <t>#TVA charge sub.Euro</t>
  </si>
  <si>
    <t>#TVA charge subv.Européenne</t>
  </si>
  <si>
    <t>Charges imm.plac.</t>
  </si>
  <si>
    <t>Entretien courant des immeubles de placements</t>
  </si>
  <si>
    <t>Autr.charge im.plac.</t>
  </si>
  <si>
    <t>Autres charges des immeubles de placements</t>
  </si>
  <si>
    <t>Pertes réal.s/couve</t>
  </si>
  <si>
    <t>Pertes latentes titr</t>
  </si>
  <si>
    <t>Pertes latentes sur titres</t>
  </si>
  <si>
    <t>Pertes latentes imm.</t>
  </si>
  <si>
    <t>Pertes latentes sur immeubles</t>
  </si>
  <si>
    <t>Pertes lat.s/couver</t>
  </si>
  <si>
    <t>Pertes latentes sur couverture</t>
  </si>
  <si>
    <t>Impôts sur gains imm</t>
  </si>
  <si>
    <t>Impôts sur gains immobiliers</t>
  </si>
  <si>
    <t>#Participation au fi</t>
  </si>
  <si>
    <t>#Participation au financement des  autres Universi</t>
  </si>
  <si>
    <t>16</t>
  </si>
  <si>
    <t>Contributions AIU aux autres cantons universitaires</t>
  </si>
  <si>
    <t>#Fondation romande d</t>
  </si>
  <si>
    <t>#Fondation romande de santé au travail</t>
  </si>
  <si>
    <t>20</t>
  </si>
  <si>
    <t>Contributions à des Institutions associées</t>
  </si>
  <si>
    <t>#Subvention 3e cycle</t>
  </si>
  <si>
    <t>19</t>
  </si>
  <si>
    <t>Contribution à la CUS</t>
  </si>
  <si>
    <t>#Subvention théologi</t>
  </si>
  <si>
    <t>#Subvention théologie</t>
  </si>
  <si>
    <t>17</t>
  </si>
  <si>
    <t>Subventions redistribuées (37 NMC)</t>
  </si>
  <si>
    <t>#Subvention recherch</t>
  </si>
  <si>
    <t>#Subvention recherche médicale</t>
  </si>
  <si>
    <t>#Subvention Archives</t>
  </si>
  <si>
    <t>#Subvention Archives Piaget</t>
  </si>
  <si>
    <t>#Affectation taxes f</t>
  </si>
  <si>
    <t>#affectation des taxes fixes</t>
  </si>
  <si>
    <t>#Taxes allouées BPU</t>
  </si>
  <si>
    <t>#Subvention à la crè</t>
  </si>
  <si>
    <t>#Subvention à la crèche</t>
  </si>
  <si>
    <t>#Collaboration VD-GE</t>
  </si>
  <si>
    <t>#Collab. inter-uni</t>
  </si>
  <si>
    <t>#Collaboration inter-universitaire</t>
  </si>
  <si>
    <t>#Subvention IUHEI</t>
  </si>
  <si>
    <t>#Cours prép.Fribourg</t>
  </si>
  <si>
    <t>#Cours préparatoire Fribourg</t>
  </si>
  <si>
    <t>Subvention 3e cycle</t>
  </si>
  <si>
    <t>6243</t>
  </si>
  <si>
    <t>Fond.romande santé</t>
  </si>
  <si>
    <t>Fondation romande santé au travail</t>
  </si>
  <si>
    <t>6240</t>
  </si>
  <si>
    <t>Subv.cantons,concor.</t>
  </si>
  <si>
    <t>Subventions accordées aux cantons et aux concordat</t>
  </si>
  <si>
    <t>8</t>
  </si>
  <si>
    <t>Subventions accordées (36 NMC)</t>
  </si>
  <si>
    <t>Taxes allouées BPU</t>
  </si>
  <si>
    <t>6264</t>
  </si>
  <si>
    <t>Subv.à la crèche</t>
  </si>
  <si>
    <t>Subvention à la crèche</t>
  </si>
  <si>
    <t>6267</t>
  </si>
  <si>
    <t>Collab. VD-GE</t>
  </si>
  <si>
    <t>Collaboration VD-GE</t>
  </si>
  <si>
    <t>6270</t>
  </si>
  <si>
    <t>Collab.iner-univ.</t>
  </si>
  <si>
    <t>Collaboration inter-universitaire</t>
  </si>
  <si>
    <t>6244</t>
  </si>
  <si>
    <t>Subv.IUHEI</t>
  </si>
  <si>
    <t>Subvention IUHEI</t>
  </si>
  <si>
    <t>Cours prép.FR</t>
  </si>
  <si>
    <t>Cours préparatoire Fribourg</t>
  </si>
  <si>
    <t>Allocation PRN</t>
  </si>
  <si>
    <t>6289</t>
  </si>
  <si>
    <t>Subvention Biotech</t>
  </si>
  <si>
    <t>6290</t>
  </si>
  <si>
    <t>Subvention Fond.N-L</t>
  </si>
  <si>
    <t>Subvention Fondations non-lucratives</t>
  </si>
  <si>
    <t>Subv.organis.privées</t>
  </si>
  <si>
    <t>Subventions accordées aux organisations privées</t>
  </si>
  <si>
    <t>6249</t>
  </si>
  <si>
    <t>Subv.Archives Piaget</t>
  </si>
  <si>
    <t>Subvention Archives Piaget</t>
  </si>
  <si>
    <t>6252</t>
  </si>
  <si>
    <t>Subv.assoc.étudiants</t>
  </si>
  <si>
    <t>Subventions association d'étudiants</t>
  </si>
  <si>
    <t>6291</t>
  </si>
  <si>
    <t>Affect.taxes fixes</t>
  </si>
  <si>
    <t>Affectation des taxes fixes</t>
  </si>
  <si>
    <t>6258</t>
  </si>
  <si>
    <t>Bourses UNI</t>
  </si>
  <si>
    <t>18</t>
  </si>
  <si>
    <t>Bourses</t>
  </si>
  <si>
    <t>6288</t>
  </si>
  <si>
    <t>Bourses publications</t>
  </si>
  <si>
    <t>Prestations étudiant</t>
  </si>
  <si>
    <t>Prestations étudiants</t>
  </si>
  <si>
    <t>Prix</t>
  </si>
  <si>
    <t>Particip.Taxes Univ.</t>
  </si>
  <si>
    <t>Participation aux Taxes Universitaires</t>
  </si>
  <si>
    <t>Subv.redistr.étrange</t>
  </si>
  <si>
    <t>Subvention à redistribuer à l'étranger</t>
  </si>
  <si>
    <t>#Bourses UNI</t>
  </si>
  <si>
    <t>#Bourses publication</t>
  </si>
  <si>
    <t>#Bourses publications</t>
  </si>
  <si>
    <t>#Subvention recherche / enseignement</t>
  </si>
  <si>
    <t>#Prestations étudian</t>
  </si>
  <si>
    <t>#Prestations étudiants</t>
  </si>
  <si>
    <t>#Subv.Campus virtuel</t>
  </si>
  <si>
    <t>#Subvention Campus virtuel</t>
  </si>
  <si>
    <t>#Prix</t>
  </si>
  <si>
    <t>#Allocations prêts</t>
  </si>
  <si>
    <t>#Subventions associa</t>
  </si>
  <si>
    <t>#Subventions associations d'etudiants</t>
  </si>
  <si>
    <t>Part résult.équival.</t>
  </si>
  <si>
    <t>Part résultat mise en équivalence</t>
  </si>
  <si>
    <t>11</t>
  </si>
  <si>
    <t>Imputations internes (39 NMC)</t>
  </si>
  <si>
    <t>6352</t>
  </si>
  <si>
    <t>Transfert prest.FONC</t>
  </si>
  <si>
    <t>Transfert prestation FONCT.(31)</t>
  </si>
  <si>
    <t>Régul.fds génériques</t>
  </si>
  <si>
    <t>Régularisation fonds génériques</t>
  </si>
  <si>
    <t>Transfert prest.SUBV</t>
  </si>
  <si>
    <t>Transfert prestation SUBV. (36)</t>
  </si>
  <si>
    <t>6365</t>
  </si>
  <si>
    <t>Transfert prest.PAT</t>
  </si>
  <si>
    <t>Transfert prestation PAT (30)</t>
  </si>
  <si>
    <t>6363</t>
  </si>
  <si>
    <t>transfert prestANIMO</t>
  </si>
  <si>
    <t>transferts prestations ANIMO (31)</t>
  </si>
  <si>
    <t>6366</t>
  </si>
  <si>
    <t>Transfert prest.PENS</t>
  </si>
  <si>
    <t>Transfert prestation PENS (30)</t>
  </si>
  <si>
    <t>6362</t>
  </si>
  <si>
    <t>transfert prestFLABO</t>
  </si>
  <si>
    <t>transferts prestations FLABO (31)</t>
  </si>
  <si>
    <t>6367</t>
  </si>
  <si>
    <t>transfert prestTLABO</t>
  </si>
  <si>
    <t>transferts prestations TLABO (31)</t>
  </si>
  <si>
    <t>6368</t>
  </si>
  <si>
    <t>transfert prestLOCAT</t>
  </si>
  <si>
    <t>transferts prestations LOCAT (31)</t>
  </si>
  <si>
    <t>6369</t>
  </si>
  <si>
    <t>Imput.intern.Presta.</t>
  </si>
  <si>
    <t>Imputations internes-Prestations hors Salaires</t>
  </si>
  <si>
    <t>Imput.intern.Prest.S</t>
  </si>
  <si>
    <t>Imputations internes-Prestations Salaires</t>
  </si>
  <si>
    <t>#Imput.intern.Transf</t>
  </si>
  <si>
    <t>#Imputations internes - Transferts</t>
  </si>
  <si>
    <t>#HE-Machine nettoyag</t>
  </si>
  <si>
    <t>#HE-Machine nettoyage</t>
  </si>
  <si>
    <t>#Imput.intern.Presta</t>
  </si>
  <si>
    <t>#Imputations internes - Prestations</t>
  </si>
  <si>
    <t>#Imput.intern.OVH</t>
  </si>
  <si>
    <t>#Imputations internes - OVH</t>
  </si>
  <si>
    <t>#Charge chang.catég.</t>
  </si>
  <si>
    <t>#Charges changement catégorie</t>
  </si>
  <si>
    <t>Imput.intern.Transf.</t>
  </si>
  <si>
    <t>Imputations internes-Transferts</t>
  </si>
  <si>
    <t>6351</t>
  </si>
  <si>
    <t>Imput.intern.OVH</t>
  </si>
  <si>
    <t>Imputations internes-OVH</t>
  </si>
  <si>
    <t>6353</t>
  </si>
  <si>
    <t>Transfert PAT (30)</t>
  </si>
  <si>
    <t>6340</t>
  </si>
  <si>
    <t>Transfert PENS (30)</t>
  </si>
  <si>
    <t>Transfert Fonct./INV</t>
  </si>
  <si>
    <t>Transfert Fonct./INV.(31)</t>
  </si>
  <si>
    <t>6341</t>
  </si>
  <si>
    <t>Transfert SUBV. (36)</t>
  </si>
  <si>
    <t>6342</t>
  </si>
  <si>
    <t>Répart.Intérêts déb.</t>
  </si>
  <si>
    <t>Répartition Intérêts débit</t>
  </si>
  <si>
    <t>#Solde des fonds</t>
  </si>
  <si>
    <t>#Intérêts bancaires</t>
  </si>
  <si>
    <t>P</t>
  </si>
  <si>
    <t>#Répart.intérêts</t>
  </si>
  <si>
    <t>#Répart.intérêts bancaires</t>
  </si>
  <si>
    <t>Emoluments</t>
  </si>
  <si>
    <t>7190</t>
  </si>
  <si>
    <t>#Revenus titres</t>
  </si>
  <si>
    <t>Inscript. diverses</t>
  </si>
  <si>
    <t>Inscriptions diverses</t>
  </si>
  <si>
    <t>7220</t>
  </si>
  <si>
    <t>Inscrip.cours été</t>
  </si>
  <si>
    <t>Inscriptions aux cours d'été</t>
  </si>
  <si>
    <t>7225</t>
  </si>
  <si>
    <t>Inscrip. form. cont</t>
  </si>
  <si>
    <t>Inscriptions en formation continue</t>
  </si>
  <si>
    <t>#Revenus immobiliers</t>
  </si>
  <si>
    <t>#Loyers chambres, st</t>
  </si>
  <si>
    <t>#Loyers chambres, studios</t>
  </si>
  <si>
    <t>#Prod.immeubles plac</t>
  </si>
  <si>
    <t>#Produits immeubles de placement</t>
  </si>
  <si>
    <t>#Location appartemen</t>
  </si>
  <si>
    <t>#Location appartements</t>
  </si>
  <si>
    <t>Taxes encadrement</t>
  </si>
  <si>
    <t>7200</t>
  </si>
  <si>
    <t>Taxes fixes</t>
  </si>
  <si>
    <t>7205</t>
  </si>
  <si>
    <t>Taxes auditeurs</t>
  </si>
  <si>
    <t>7210</t>
  </si>
  <si>
    <t>Prestations service</t>
  </si>
  <si>
    <t>Prestations de service</t>
  </si>
  <si>
    <t>7255</t>
  </si>
  <si>
    <t>Soins dentaires</t>
  </si>
  <si>
    <t>7230</t>
  </si>
  <si>
    <t>Abatt.sociaux SMD</t>
  </si>
  <si>
    <t>Abattement sociaux</t>
  </si>
  <si>
    <t>Abatt.soins gratuits</t>
  </si>
  <si>
    <t>Abattement soins gratuits</t>
  </si>
  <si>
    <t>Abatt.radio OPT</t>
  </si>
  <si>
    <t>Abattement radio OP</t>
  </si>
  <si>
    <t>Soins TARMED</t>
  </si>
  <si>
    <t>Soins Tarmed</t>
  </si>
  <si>
    <t>Prothèses internes</t>
  </si>
  <si>
    <t>Prothèses externes</t>
  </si>
  <si>
    <t>Recettes implants</t>
  </si>
  <si>
    <t>Dédommag. EPM</t>
  </si>
  <si>
    <t>Dédommagement EPM</t>
  </si>
  <si>
    <t>7244</t>
  </si>
  <si>
    <t>Analyses laboratoire</t>
  </si>
  <si>
    <t>Analyses méd.consul.</t>
  </si>
  <si>
    <t>Analyses médicales, consultations</t>
  </si>
  <si>
    <t>Prestations informat</t>
  </si>
  <si>
    <t>Prestations informatiques</t>
  </si>
  <si>
    <t>7240</t>
  </si>
  <si>
    <t>Mandats</t>
  </si>
  <si>
    <t>Mandats, contrats</t>
  </si>
  <si>
    <t>Loyers chambres,stud</t>
  </si>
  <si>
    <t>Loyers chambres, studios</t>
  </si>
  <si>
    <t>7105</t>
  </si>
  <si>
    <t>Location appartement</t>
  </si>
  <si>
    <t>Location appartements</t>
  </si>
  <si>
    <t>Locations parking</t>
  </si>
  <si>
    <t>Revenus divers</t>
  </si>
  <si>
    <t>7110</t>
  </si>
  <si>
    <t>Location salles,mat</t>
  </si>
  <si>
    <t>Location salles, matériel</t>
  </si>
  <si>
    <t>Prestations HES</t>
  </si>
  <si>
    <t>Prestation HES</t>
  </si>
  <si>
    <t>7215</t>
  </si>
  <si>
    <t>Prestations IHEID</t>
  </si>
  <si>
    <t>Prestation IHEID</t>
  </si>
  <si>
    <t>#Résultat sur vente</t>
  </si>
  <si>
    <t>#Résultat sur vente titres</t>
  </si>
  <si>
    <t>#Résult.ventes titre</t>
  </si>
  <si>
    <t>#Résultat de ventes sur titres</t>
  </si>
  <si>
    <t>#Bénéf.réal.s/couver</t>
  </si>
  <si>
    <t>#Bénéfices réalisés sur couverture</t>
  </si>
  <si>
    <t>#Bénéf.latents imm.</t>
  </si>
  <si>
    <t>#Bénéfices latents sur immeubles</t>
  </si>
  <si>
    <t>Ventes diverses</t>
  </si>
  <si>
    <t>7260</t>
  </si>
  <si>
    <t>#Bénéf.latents titre</t>
  </si>
  <si>
    <t>#Bénéfices latents sur titres</t>
  </si>
  <si>
    <t>#Bénéf.lat.s/couver</t>
  </si>
  <si>
    <t>#Bénéfices latents sur couverture</t>
  </si>
  <si>
    <t>Rbt assur. AI</t>
  </si>
  <si>
    <t>Remboursement de l'assurance AI</t>
  </si>
  <si>
    <t>7270</t>
  </si>
  <si>
    <t>Rbt assur.accident</t>
  </si>
  <si>
    <t>Remboursement assurance accident</t>
  </si>
  <si>
    <t>7275</t>
  </si>
  <si>
    <t>Rbt assur.Militaire</t>
  </si>
  <si>
    <t>Remboursement assurance Militaire</t>
  </si>
  <si>
    <t>7265</t>
  </si>
  <si>
    <t>Rbt assur.maternité</t>
  </si>
  <si>
    <t>Remboursement assurance maternité cantonale</t>
  </si>
  <si>
    <t>7280</t>
  </si>
  <si>
    <t>Remboursement assurance maternité fédérale</t>
  </si>
  <si>
    <t>Dédommag.assuranc.</t>
  </si>
  <si>
    <t>Autres remboursements assurances</t>
  </si>
  <si>
    <t>Mise à dispo.tiers</t>
  </si>
  <si>
    <t>Mise à disposition de tiers</t>
  </si>
  <si>
    <t>Part.perte gain mala</t>
  </si>
  <si>
    <t>Participation aux pertes de gain maladie</t>
  </si>
  <si>
    <t>7269</t>
  </si>
  <si>
    <t>#Loyers bât. parking</t>
  </si>
  <si>
    <t>#Loyers bâtiments, parking, patrimoine admin.</t>
  </si>
  <si>
    <t>#Redevances util. Do</t>
  </si>
  <si>
    <t>#Redevances util. Domaine public</t>
  </si>
  <si>
    <t>#Revenus divers</t>
  </si>
  <si>
    <t>Droits auteur,brevet</t>
  </si>
  <si>
    <t>Droit d'auteur, brevets</t>
  </si>
  <si>
    <t>7295</t>
  </si>
  <si>
    <t>Autres recettes</t>
  </si>
  <si>
    <t>OVH patients SMD</t>
  </si>
  <si>
    <t>Overheads patients SMD</t>
  </si>
  <si>
    <t>Honorair.patient SMD</t>
  </si>
  <si>
    <t>Honoraires patients SMD</t>
  </si>
  <si>
    <t>#Emoluments</t>
  </si>
  <si>
    <t>#Taxes encadrement</t>
  </si>
  <si>
    <t>#Taxes fixes</t>
  </si>
  <si>
    <t>#Taxes auditeurs</t>
  </si>
  <si>
    <t>#Taxes particip.HES</t>
  </si>
  <si>
    <t>#Taxes participation HES</t>
  </si>
  <si>
    <t>#Inscriptions divers</t>
  </si>
  <si>
    <t>#Inscriptions diverses</t>
  </si>
  <si>
    <t>#Inscript.Cours d'ét</t>
  </si>
  <si>
    <t>#Inscriptions Cours d'été</t>
  </si>
  <si>
    <t>#Soins dentaires</t>
  </si>
  <si>
    <t>#Abatt.sociaux SMD</t>
  </si>
  <si>
    <t>#Abattements sociaux en SMD</t>
  </si>
  <si>
    <t>#Abatt.soins gratuit</t>
  </si>
  <si>
    <t>#Abattement soins gratuits</t>
  </si>
  <si>
    <t>#Abatt.radio OPT</t>
  </si>
  <si>
    <t>#Abattement radio OPT</t>
  </si>
  <si>
    <t>#Soins TARMED</t>
  </si>
  <si>
    <t>#Prothèses SMD</t>
  </si>
  <si>
    <t>#Prothèses labo ext.</t>
  </si>
  <si>
    <t>#Prothèses laboratoires extérieurs</t>
  </si>
  <si>
    <t>#Recettes implants</t>
  </si>
  <si>
    <t>#Location cabinets d</t>
  </si>
  <si>
    <t>#Location cabinets dentaires</t>
  </si>
  <si>
    <t>#Analyses labo</t>
  </si>
  <si>
    <t>#Analyses médicales</t>
  </si>
  <si>
    <t>#Analyses médicales / consultations</t>
  </si>
  <si>
    <t>#Prestations informa</t>
  </si>
  <si>
    <t>#Prestations informatiques</t>
  </si>
  <si>
    <t>#Location matériel d</t>
  </si>
  <si>
    <t>#Location matériel divers</t>
  </si>
  <si>
    <t>#Location appartements étudiants FULE</t>
  </si>
  <si>
    <t>#Location parkings</t>
  </si>
  <si>
    <t>#Loyers bâtiments</t>
  </si>
  <si>
    <t>#Loyers redevance</t>
  </si>
  <si>
    <t>#Cotisation entr. po</t>
  </si>
  <si>
    <t>#Cotisation entr. pour publicité</t>
  </si>
  <si>
    <t>#Mise à disposition</t>
  </si>
  <si>
    <t>#Mise à disposition de pers. à des tiers</t>
  </si>
  <si>
    <t>#Dédommagement EPM</t>
  </si>
  <si>
    <t>#commission produits</t>
  </si>
  <si>
    <t>#commission sur les émoluments en produits</t>
  </si>
  <si>
    <t>#comm.10-20% produit</t>
  </si>
  <si>
    <t>#commission de 10 à 20 % prestations en produits</t>
  </si>
  <si>
    <t>#Overheads recettes</t>
  </si>
  <si>
    <t>#Overheads Patient M</t>
  </si>
  <si>
    <t>#Overheads Patients Privés MD</t>
  </si>
  <si>
    <t>#Prestations service</t>
  </si>
  <si>
    <t>#Prestations service divers</t>
  </si>
  <si>
    <t>#Honoraire Patient M</t>
  </si>
  <si>
    <t>#Honoraires Patients Privés MD</t>
  </si>
  <si>
    <t>#Mandats contrats</t>
  </si>
  <si>
    <t>#Produits de travaux</t>
  </si>
  <si>
    <t>#Matériel divers</t>
  </si>
  <si>
    <t>#Travaux reproductio</t>
  </si>
  <si>
    <t>#Travaux reproduction</t>
  </si>
  <si>
    <t>#Ventes livres, publ</t>
  </si>
  <si>
    <t>#Ventes livres, publications, prêts livres</t>
  </si>
  <si>
    <t>#Ventes diverses</t>
  </si>
  <si>
    <t>#Remboursement pers.</t>
  </si>
  <si>
    <t>#Remboursement pers.mobilisé DIP</t>
  </si>
  <si>
    <t>#Remboursement pers.mob non DIP</t>
  </si>
  <si>
    <t>#Remboursement prest</t>
  </si>
  <si>
    <t>#Remboursement prestations AI</t>
  </si>
  <si>
    <t>#Part.perte gain mal</t>
  </si>
  <si>
    <t>#Participation perte de gain maladie</t>
  </si>
  <si>
    <t>#Remb.assurance pert</t>
  </si>
  <si>
    <t>#Remb.assurance perte gain non DIP</t>
  </si>
  <si>
    <t>#Remboursement indem</t>
  </si>
  <si>
    <t>#Remboursement indemnité accidents</t>
  </si>
  <si>
    <t>#Remboursement indemn.acc.non DIP</t>
  </si>
  <si>
    <t>#Rembourst.maternité</t>
  </si>
  <si>
    <t>#Remboursement maternité</t>
  </si>
  <si>
    <t>#Rembours.trait.remb</t>
  </si>
  <si>
    <t>#Remboursement trait.remboursés</t>
  </si>
  <si>
    <t>#Dédommagement assur</t>
  </si>
  <si>
    <t>#Dédommagement assurances</t>
  </si>
  <si>
    <t>#Remboursement frais</t>
  </si>
  <si>
    <t>#Remboursements dive</t>
  </si>
  <si>
    <t>#Remboursements divers étudiants</t>
  </si>
  <si>
    <t>#Remboursement prêt</t>
  </si>
  <si>
    <t>#Remboursement prêt sur fonds</t>
  </si>
  <si>
    <t>#Recettes téléphone</t>
  </si>
  <si>
    <t>#Droits d'auteur/bre</t>
  </si>
  <si>
    <t>#Droits d'auteur/brevets</t>
  </si>
  <si>
    <t>#Autres recettes</t>
  </si>
  <si>
    <t>#Dissolution Prov.PA</t>
  </si>
  <si>
    <t>#Dissolution Prov.PAT</t>
  </si>
  <si>
    <t>Dons entrepr.publ.</t>
  </si>
  <si>
    <t>Dons et legs entreprises publiques</t>
  </si>
  <si>
    <t>Dons entrepr.priv.nl</t>
  </si>
  <si>
    <t>Dons et legs entreprises privées non lucratif</t>
  </si>
  <si>
    <t>Dons entrepr.priv.lu</t>
  </si>
  <si>
    <t>Dons et legs entreprises privées lucratif</t>
  </si>
  <si>
    <t>Rbt dons entr.publ.</t>
  </si>
  <si>
    <t>Rbt dons et legs entreprises publiques</t>
  </si>
  <si>
    <t>Rbt dons entr.priv.n</t>
  </si>
  <si>
    <t>Rbt dons et legs entreprises privées non lucratif</t>
  </si>
  <si>
    <t>Rbt dons entr.priv.l</t>
  </si>
  <si>
    <t>Rbt dons et legs entreprises privées lucratif</t>
  </si>
  <si>
    <t>#Dissolution Prov.EN</t>
  </si>
  <si>
    <t>#Dissolution Prov.ENS</t>
  </si>
  <si>
    <t>Dissolution Prov.PAT</t>
  </si>
  <si>
    <t>Dissolution provisions PAT</t>
  </si>
  <si>
    <t>7068</t>
  </si>
  <si>
    <t>Dissolution Prov.ENS</t>
  </si>
  <si>
    <t>Dissolution provisions PENS</t>
  </si>
  <si>
    <t>7069</t>
  </si>
  <si>
    <t>Remboursement frais</t>
  </si>
  <si>
    <t>7285</t>
  </si>
  <si>
    <t>Gain de change expl.</t>
  </si>
  <si>
    <t>Gain de change sur exploitation</t>
  </si>
  <si>
    <t>7100</t>
  </si>
  <si>
    <t>Intérêts bancaires</t>
  </si>
  <si>
    <t>Gain de change c/c</t>
  </si>
  <si>
    <t>Gain de change sur c/c</t>
  </si>
  <si>
    <t>Revenus titres</t>
  </si>
  <si>
    <t>Bénéf.ventes titres</t>
  </si>
  <si>
    <t>Bénéfices sur ventes de titres</t>
  </si>
  <si>
    <t>Bénéf.réal.s/couver</t>
  </si>
  <si>
    <t>Bénéfices réalisés sur couverture</t>
  </si>
  <si>
    <t>Prod.immeubles plac.</t>
  </si>
  <si>
    <t>Produits des loyers des immeubles de placement PF</t>
  </si>
  <si>
    <t>Bénéf.latents titres</t>
  </si>
  <si>
    <t>Bénéfices latents sur titres</t>
  </si>
  <si>
    <t>Bénéf.lat.s/couver</t>
  </si>
  <si>
    <t>Bénéfices latents sur couverture</t>
  </si>
  <si>
    <t>Bénéf.latents imm.</t>
  </si>
  <si>
    <t>Bénéfices latents sur immeubles</t>
  </si>
  <si>
    <t>Produits int.prêts</t>
  </si>
  <si>
    <t>Produits d'intérêts des prêts</t>
  </si>
  <si>
    <t>#Allocations Confédé</t>
  </si>
  <si>
    <t>#Allocations Confédération</t>
  </si>
  <si>
    <t>#OFAS, formation</t>
  </si>
  <si>
    <t>#Subv.fédérale base</t>
  </si>
  <si>
    <t>#Subvention fédérale de base</t>
  </si>
  <si>
    <t>#Subv.Egalité</t>
  </si>
  <si>
    <t>#Subvention Egalité</t>
  </si>
  <si>
    <t>#Subvention Bologne</t>
  </si>
  <si>
    <t>#Rev.except.conféd.</t>
  </si>
  <si>
    <t>#Revenus exceptionnels de la confédération</t>
  </si>
  <si>
    <t>#Allocation cantonal</t>
  </si>
  <si>
    <t>#Allocation cantonale</t>
  </si>
  <si>
    <t>#Allocat.Vaud ERP</t>
  </si>
  <si>
    <t>#Allocation Etat de Vaud ERP</t>
  </si>
  <si>
    <t>#RPT (ex.OFAS)</t>
  </si>
  <si>
    <t>#Participation canto</t>
  </si>
  <si>
    <t>#Participation cantons  non universitaires (AIC)</t>
  </si>
  <si>
    <t>#PROD.DIFF.INV.AMORT</t>
  </si>
  <si>
    <t>#PRODUITS DIFF.SUBVENTION INVESTISSEMENT AMORT</t>
  </si>
  <si>
    <t>#PROD.DIFF.INV.CHARG</t>
  </si>
  <si>
    <t>#PRODUITS DIFF.SUBVENTION  INVESTISSEMENT CHARGES</t>
  </si>
  <si>
    <t>Participation canton</t>
  </si>
  <si>
    <t>Participation d'autres cantons  aux écolages</t>
  </si>
  <si>
    <t>7335</t>
  </si>
  <si>
    <t>Allocat.Vaud ERP</t>
  </si>
  <si>
    <t>7330</t>
  </si>
  <si>
    <t>#Subv.amort.loc.fina</t>
  </si>
  <si>
    <t>#Subv.amortissement location financement</t>
  </si>
  <si>
    <t>#Subv.locat.financ.</t>
  </si>
  <si>
    <t>#Subv.location financement</t>
  </si>
  <si>
    <t>#OPE subv.non.monét.</t>
  </si>
  <si>
    <t>#OPE subvention non-monétaire</t>
  </si>
  <si>
    <t>Alloc.Confédération</t>
  </si>
  <si>
    <t>Allocations Confédération</t>
  </si>
  <si>
    <t>7321</t>
  </si>
  <si>
    <t>Subv.fédérale base</t>
  </si>
  <si>
    <t>Subvention fédérale base</t>
  </si>
  <si>
    <t>7310</t>
  </si>
  <si>
    <t>Subv.Egalité</t>
  </si>
  <si>
    <t>Subvention Egalité</t>
  </si>
  <si>
    <t>7320</t>
  </si>
  <si>
    <t>Rbt subv.Confédérat.</t>
  </si>
  <si>
    <t>Rbt subvention de la Confédération</t>
  </si>
  <si>
    <t>7400</t>
  </si>
  <si>
    <t>Allocation cantonale</t>
  </si>
  <si>
    <t>7340</t>
  </si>
  <si>
    <t>Subv.amort.loc.finan</t>
  </si>
  <si>
    <t>Subvention amortissement location financement</t>
  </si>
  <si>
    <t>7451</t>
  </si>
  <si>
    <t>Subv.entrepr.publ.</t>
  </si>
  <si>
    <t>Subventions entreprises publiques</t>
  </si>
  <si>
    <t>7336</t>
  </si>
  <si>
    <t>Rbt subv.entr.publ.</t>
  </si>
  <si>
    <t>Rbt subvention entreprises publiques</t>
  </si>
  <si>
    <t>Cotisation publicité</t>
  </si>
  <si>
    <t>Subv.entrepr.priv.lu</t>
  </si>
  <si>
    <t>Subventions entreprises privées lucratif</t>
  </si>
  <si>
    <t>Rbt subv.entr.priv.l</t>
  </si>
  <si>
    <t>Rbt subvention entreprises privées lucratif</t>
  </si>
  <si>
    <t>Subv.entrepr.priv.nl</t>
  </si>
  <si>
    <t>Subventions entreprises privées non lucratif</t>
  </si>
  <si>
    <t>Rbt subv.entr.priv.n</t>
  </si>
  <si>
    <t>Rbt subvention entreprises privées non lucratif</t>
  </si>
  <si>
    <t>Subvention UE</t>
  </si>
  <si>
    <t>Subvention communauté européene UE</t>
  </si>
  <si>
    <t>Subvention NIH+US</t>
  </si>
  <si>
    <t>Subvention de l'étranger NIH + US Gov.</t>
  </si>
  <si>
    <t>Rbt subv.étranger</t>
  </si>
  <si>
    <t>Rbt subvention de l'étranger</t>
  </si>
  <si>
    <t>#Communauté européen</t>
  </si>
  <si>
    <t>#Communauté européenne</t>
  </si>
  <si>
    <t>#Subvention NIH+US G</t>
  </si>
  <si>
    <t>#Subvention NIH + US GOV</t>
  </si>
  <si>
    <t>Prod.diff.INV.amort.</t>
  </si>
  <si>
    <t>Produits diff. Subv invest canton sur amort.</t>
  </si>
  <si>
    <t>7054</t>
  </si>
  <si>
    <t>Prod.diff.INV.charge</t>
  </si>
  <si>
    <t>Produits diff. Subv invest canton sur charges</t>
  </si>
  <si>
    <t>7055</t>
  </si>
  <si>
    <t>#Subv.Dons Intér.pub</t>
  </si>
  <si>
    <t>#Subventions, Dons Intérêt public</t>
  </si>
  <si>
    <t>#Autres Subv.Dons</t>
  </si>
  <si>
    <t>#Autres Subventions, Dons</t>
  </si>
  <si>
    <t>#Rbt baill.UNIA-UNIG</t>
  </si>
  <si>
    <t>#Remboursements bailleurs Instit.UNIA-UNIG</t>
  </si>
  <si>
    <t>#Rbt bail.FNS</t>
  </si>
  <si>
    <t>#Remboursements bailleurs FNS</t>
  </si>
  <si>
    <t>#Rbt bailleurs non-D</t>
  </si>
  <si>
    <t>#Remboursement bailleurs non-DIP</t>
  </si>
  <si>
    <t>7502</t>
  </si>
  <si>
    <t>Transfert prestation SUBV.(36)</t>
  </si>
  <si>
    <t>7507</t>
  </si>
  <si>
    <t>7506</t>
  </si>
  <si>
    <t>7508</t>
  </si>
  <si>
    <t>7509</t>
  </si>
  <si>
    <t>7511</t>
  </si>
  <si>
    <t>#Produits chang.caté</t>
  </si>
  <si>
    <t>#Produits changement catégorie</t>
  </si>
  <si>
    <t>7501</t>
  </si>
  <si>
    <t>7503</t>
  </si>
  <si>
    <t>7504</t>
  </si>
  <si>
    <t>7512</t>
  </si>
  <si>
    <t>7513</t>
  </si>
  <si>
    <t>Répart.Intérêts créd</t>
  </si>
  <si>
    <t>Répartition Intérêts crédit</t>
  </si>
  <si>
    <t>Nb de choix</t>
  </si>
  <si>
    <t>CHF</t>
    <phoneticPr fontId="8"/>
  </si>
  <si>
    <t>Nature comptable avec libellé</t>
  </si>
  <si>
    <t>Nature comptable 7 chiffres</t>
  </si>
  <si>
    <t>Nature comptable 3 chiffres</t>
  </si>
  <si>
    <t>3102002 - Imprimés, impressions</t>
  </si>
  <si>
    <t>3010000 - Traitement du personnel administratif</t>
  </si>
  <si>
    <t>3020001 - Traitement des enseignants</t>
  </si>
  <si>
    <t>3132000 - Mandat, honoraires, prestations</t>
  </si>
  <si>
    <t>3130191 - Organisation évènements, congrès , manifestations</t>
  </si>
  <si>
    <t>Montant</t>
  </si>
  <si>
    <t>Étiquettes de lignes</t>
  </si>
  <si>
    <t>Total général</t>
  </si>
  <si>
    <t>Somme de Montant</t>
  </si>
  <si>
    <t>3100001 - Fournitures et matériel de bureau</t>
  </si>
  <si>
    <t>3130073 - Carte de crédit frais encaissements</t>
  </si>
  <si>
    <t>3138000 - Conférenciers jurés intervenants ext.</t>
  </si>
  <si>
    <t>3161100 - Location de machines, véhicules, matériels et équi</t>
  </si>
  <si>
    <t>3170002 - Déplacement conférencier Externe</t>
  </si>
  <si>
    <t>4230003 - Inscriptions en formation continue</t>
  </si>
  <si>
    <t>FR</t>
  </si>
  <si>
    <t>#Pour comptes bilan</t>
  </si>
  <si>
    <t>#POUR COMPTES BILAN</t>
  </si>
  <si>
    <t>Salaires Fonds</t>
  </si>
  <si>
    <t>SALAIRES FONDS</t>
  </si>
  <si>
    <t>#Traitements dispo.</t>
  </si>
  <si>
    <t>#Traitements disponibles</t>
  </si>
  <si>
    <t>#TRAITEMENTS DISPO.</t>
  </si>
  <si>
    <t>#Salaires engagés</t>
  </si>
  <si>
    <t>#SALAIRES ENGAGÉS</t>
  </si>
  <si>
    <t>Salaires PAT</t>
  </si>
  <si>
    <t>SALAIRES PAT</t>
  </si>
  <si>
    <t>TRAITEMENT PERSONNEL</t>
  </si>
  <si>
    <t>#TRAITEMENT PERSONNE</t>
  </si>
  <si>
    <t>#NON-DÉPENSES PAT</t>
  </si>
  <si>
    <t>#PLAN ÉCONOMIE PAT</t>
  </si>
  <si>
    <t>#RH TRAIT PERS ADMIN</t>
  </si>
  <si>
    <t>#TRAIT.PERSONNEL TEC</t>
  </si>
  <si>
    <t>#ECONOM.TEMPO PAT</t>
  </si>
  <si>
    <t>#RH TRAIT. PERS. TEC</t>
  </si>
  <si>
    <t>#Retenue grève -PAT</t>
  </si>
  <si>
    <t>#Retenue pour grève (PAT)</t>
  </si>
  <si>
    <t>#RETENUE GRÈVE -PAT</t>
  </si>
  <si>
    <t>#TRAIT.PERSONNEL AUX</t>
  </si>
  <si>
    <t>TRAIT.AUX.SUPPL. PAT</t>
  </si>
  <si>
    <t>#RH SAL TEMP PROF DI</t>
  </si>
  <si>
    <t>#RH Traitement salaires bruts temporaires</t>
  </si>
  <si>
    <t>#RH SAL TEMPO NON DI</t>
  </si>
  <si>
    <t>#TRAITEMENT DES APPR</t>
  </si>
  <si>
    <t>TRAITEMENT DES APPRE</t>
  </si>
  <si>
    <t>TRAITEMENT DES STAGI</t>
  </si>
  <si>
    <t>#TRAITEMENT DES STAG</t>
  </si>
  <si>
    <t>HEURES SUPPLÉMENT.</t>
  </si>
  <si>
    <t>INDEMN. INCONV. SERV</t>
  </si>
  <si>
    <t>Autres Indemnités</t>
  </si>
  <si>
    <t>AUTRES INDEMNITÉS</t>
  </si>
  <si>
    <t>INDEM.SPÉC.FONC.PAT</t>
  </si>
  <si>
    <t>13ème salaire PAT</t>
  </si>
  <si>
    <t>13ÈME SALAIRE PAT</t>
  </si>
  <si>
    <t>#PROV.BRUT 13ÈME PAT</t>
  </si>
  <si>
    <t>PROV.BRUT 13ÈME PAT</t>
  </si>
  <si>
    <t>TRAIT.REMBOURSÉS PAT</t>
  </si>
  <si>
    <t>Primes PAT</t>
  </si>
  <si>
    <t>PRIMES PAT</t>
  </si>
  <si>
    <t>#Primes PAT</t>
  </si>
  <si>
    <t>#PRIMES PAT</t>
  </si>
  <si>
    <t>#RH PRIMES PAT</t>
  </si>
  <si>
    <t>#BONUS SOCIAL PAT</t>
  </si>
  <si>
    <t>#INDEMN. CADRES ADM.</t>
  </si>
  <si>
    <t>#INDEMN. INCONV. SER</t>
  </si>
  <si>
    <t>#INDEMN. POUR COMM.</t>
  </si>
  <si>
    <t>#INDEMN. FONCT. PAT</t>
  </si>
  <si>
    <t>#COMPLÉMENT SALAIRE</t>
  </si>
  <si>
    <t>Prime fidélité</t>
  </si>
  <si>
    <t>PRIME FIDÉLITÉ</t>
  </si>
  <si>
    <t>#FIDÉLITÉ PAT</t>
  </si>
  <si>
    <t>#RH FIDÉLITÉ PAT</t>
  </si>
  <si>
    <t>#AUTRES COÛTS PAT</t>
  </si>
  <si>
    <t>#ANNUITÉS</t>
  </si>
  <si>
    <t>#INDEXATION COÛT DE</t>
  </si>
  <si>
    <t>#PLEND PAT</t>
  </si>
  <si>
    <t>#Traitement remboursés par des tiers PAT</t>
  </si>
  <si>
    <t>#TRAIT.REMBOURSÉS PA</t>
  </si>
  <si>
    <t>Salaires enseignants</t>
  </si>
  <si>
    <t>Salaires des enseignants</t>
  </si>
  <si>
    <t>SALAIRES ENSEIGNANTS</t>
  </si>
  <si>
    <t>TRAITEMENT ENSEIGNAN</t>
  </si>
  <si>
    <t>RH SALAIRES PERM.UE</t>
  </si>
  <si>
    <t>Traitement profs</t>
  </si>
  <si>
    <t>TRAITEMENT PROFS</t>
  </si>
  <si>
    <t>#TRAITEMENT PROFESSE</t>
  </si>
  <si>
    <t>TRAIT.AUX.SUPPL.PENS</t>
  </si>
  <si>
    <t>#ECONOM.TEMPO PROFS</t>
  </si>
  <si>
    <t>#NON-DÉP.CORPS PROF.</t>
  </si>
  <si>
    <t>#PLAN ÉCON.CORPS PRO</t>
  </si>
  <si>
    <t>#RH TRAIT PROFESSEUR</t>
  </si>
  <si>
    <t>TRAIT.RESPONS.FORM.</t>
  </si>
  <si>
    <t>#RH salaires temporaires professeurs NON</t>
  </si>
  <si>
    <t>#RH TEMPO PROF NONDI</t>
  </si>
  <si>
    <t>#RH salaires perm.UE</t>
  </si>
  <si>
    <t>#RH SALAIRES PERM.UE</t>
  </si>
  <si>
    <t>Traitement collabo.</t>
  </si>
  <si>
    <t>Traitement collaborateurs</t>
  </si>
  <si>
    <t>TRAITEMENT COLLABO.</t>
  </si>
  <si>
    <t>#Traitement collaborateurs de l'enseignem</t>
  </si>
  <si>
    <t>#TRAIT COLLABORATEUR</t>
  </si>
  <si>
    <t>INDEMNITÉS FEP</t>
  </si>
  <si>
    <t>INDEM.SPÉC.FONC.PENS</t>
  </si>
  <si>
    <t>#Trt col. remp DIP</t>
  </si>
  <si>
    <t>#Traitements collab. ens remplaçant DIP</t>
  </si>
  <si>
    <t>#TRT COL. REMP DIP</t>
  </si>
  <si>
    <t>#CRÉDITS TRAIT COLLA</t>
  </si>
  <si>
    <t>#ECONOM.TEMPO COLLAB</t>
  </si>
  <si>
    <t>#NON-DÉP.COLLABORAT.</t>
  </si>
  <si>
    <t>#PLAN ÉCON.COLLABORA</t>
  </si>
  <si>
    <t>#RH Traitements collab. ens remplaçants N</t>
  </si>
  <si>
    <t>#RH TRT COL REMP NDI</t>
  </si>
  <si>
    <t>#RH Traitements collaborateurs de l'ensei</t>
  </si>
  <si>
    <t>#RH TRAIT COLL. ENS</t>
  </si>
  <si>
    <t>#Retenue pour grève (PENS)</t>
  </si>
  <si>
    <t>#RETENUE GRÈVE-PENS</t>
  </si>
  <si>
    <t>Traitement assistant</t>
  </si>
  <si>
    <t>TRAITEMENT ASSISTANT</t>
  </si>
  <si>
    <t>#TRAITEMENT ASSISTAN</t>
  </si>
  <si>
    <t>#RH TRAIT ASSISTANTS</t>
  </si>
  <si>
    <t>Traitement moniteurs</t>
  </si>
  <si>
    <t>TRAITEMENT MONITEURS</t>
  </si>
  <si>
    <t>#ENCADR.AUX.RECH.ENS</t>
  </si>
  <si>
    <t>#RH ENCADR.AUXIL.REC</t>
  </si>
  <si>
    <t>Traitement candidats</t>
  </si>
  <si>
    <t>TRAITEMENT CANDIDATS</t>
  </si>
  <si>
    <t>#TRAITEMENT CANDIDAT</t>
  </si>
  <si>
    <t>#RH TRAIT. CANDIDATS</t>
  </si>
  <si>
    <t>13ème salaire PENS</t>
  </si>
  <si>
    <t>13ÈME SALAIRE PENS</t>
  </si>
  <si>
    <t>#PROV.BRUT 13ÈME PEN</t>
  </si>
  <si>
    <t>PROV.BRUT 13ÈME PENS</t>
  </si>
  <si>
    <t>#TRAIT.RESPONS.FORM.</t>
  </si>
  <si>
    <t>TRAIT.REMBOURSÉS CP</t>
  </si>
  <si>
    <t>TRAIT.REMBOURSÉS COL</t>
  </si>
  <si>
    <t>Primes, indemnités</t>
  </si>
  <si>
    <t>PRIMES, INDEMNITÉS</t>
  </si>
  <si>
    <t>#Primes / indemnités</t>
  </si>
  <si>
    <t>#Primes / indemnités corps enseignant</t>
  </si>
  <si>
    <t>#PRIMES / INDEMNITÉS</t>
  </si>
  <si>
    <t>#RH PRIMES/INDEMNITÉ</t>
  </si>
  <si>
    <t>#BONUS SOCIAL ENS</t>
  </si>
  <si>
    <t>#INDEMNITÉS FEP</t>
  </si>
  <si>
    <t>#CONGÉ NON RÉMUNÉRÉ</t>
  </si>
  <si>
    <t>#INDEMN. SPÉC. FONCT</t>
  </si>
  <si>
    <t>Fidélité enseignants</t>
  </si>
  <si>
    <t>FIDÉLITÉ ENSEIGNANTS</t>
  </si>
  <si>
    <t>#FIDÉLITÉ CORPS ENSE</t>
  </si>
  <si>
    <t>#RH FIDÉLITÉ ENSEIGN</t>
  </si>
  <si>
    <t>#AUTRES COÛTS CORPS</t>
  </si>
  <si>
    <t>#PLEND ENS</t>
  </si>
  <si>
    <t>#Traitement remboursés par des tiers CP</t>
  </si>
  <si>
    <t>#TRAIT.REMBOURSÉS CP</t>
  </si>
  <si>
    <t>#Traitement remboursés par des tiers COLENS</t>
  </si>
  <si>
    <t>#TRAIT.REMBOURSÉS CO</t>
  </si>
  <si>
    <t>Temporaires</t>
  </si>
  <si>
    <t>Travailleurs temporaires</t>
  </si>
  <si>
    <t>TEMPORAIRES</t>
  </si>
  <si>
    <t>#MATERNITÉ</t>
  </si>
  <si>
    <t>#RH- maternité avs</t>
  </si>
  <si>
    <t>#RH- MATERNITÉ AVS</t>
  </si>
  <si>
    <t>Frais de gestion AVS</t>
  </si>
  <si>
    <t>FRAIS DE GESTION AVS</t>
  </si>
  <si>
    <t>#FRAIS GESTION AVS</t>
  </si>
  <si>
    <t>#RH FRAIS GESTION AV</t>
  </si>
  <si>
    <t>ASSURANCE CHÔMAGE</t>
  </si>
  <si>
    <t>#ASSURANCE CHÔMAGE</t>
  </si>
  <si>
    <t>#RH ASSURANCE CHÔMAG</t>
  </si>
  <si>
    <t>ALLOC. FAMILIALES</t>
  </si>
  <si>
    <t>#ALLOC. FAMILIALES</t>
  </si>
  <si>
    <t>#RH ALLOC. FAMILIALE</t>
  </si>
  <si>
    <t>#FONDS DE FORMATION</t>
  </si>
  <si>
    <t>13ème salaire</t>
  </si>
  <si>
    <t>13ÈME SALAIRE</t>
  </si>
  <si>
    <t>#PROV.CHARGES 13ÈME</t>
  </si>
  <si>
    <t>RH SALAIRES TMPO DIP</t>
  </si>
  <si>
    <t>Alloc., indem.</t>
  </si>
  <si>
    <t>Allocations, indeminités</t>
  </si>
  <si>
    <t>ALLOC., INDEM.</t>
  </si>
  <si>
    <t>#CAISSE DE PENSION</t>
  </si>
  <si>
    <t>#RH CAISSE DE PENSIO</t>
  </si>
  <si>
    <t>#RATTRAPAGE CIA</t>
  </si>
  <si>
    <t>#RH RATTRAPAGE CIA</t>
  </si>
  <si>
    <t>INDEMNITÉS TPG</t>
  </si>
  <si>
    <t>ALLOC. VIE CHÈRE</t>
  </si>
  <si>
    <t>PRIMES DIVERS PAT</t>
  </si>
  <si>
    <t>PRIMES DIVERSES PENS</t>
  </si>
  <si>
    <t>FRAIS DÉMÉNAGEMENT</t>
  </si>
  <si>
    <t>Cot. patronales</t>
  </si>
  <si>
    <t>Cotisations patronales</t>
  </si>
  <si>
    <t>COT. PATRONALES</t>
  </si>
  <si>
    <t>#Participation assurance maladie personne</t>
  </si>
  <si>
    <t>#PART. ASS. MALADIE</t>
  </si>
  <si>
    <t>#RH Participation assurance maladie perso</t>
  </si>
  <si>
    <t>#RH PART ASS MALADIE</t>
  </si>
  <si>
    <t>FRAIS GESTION AVS</t>
  </si>
  <si>
    <t>#Assurance accidents professionnels/non p</t>
  </si>
  <si>
    <t>#ASS. ACC. PROF/NPRO</t>
  </si>
  <si>
    <t>#RH Assurance accidents professionnels/no</t>
  </si>
  <si>
    <t>#RH ASS AC.PROF/NPRO</t>
  </si>
  <si>
    <t>FONDS DE FORMATION</t>
  </si>
  <si>
    <t>MATERNITÉ</t>
  </si>
  <si>
    <t>Cotisations CPEG</t>
  </si>
  <si>
    <t>COTISATIONS CPEG</t>
  </si>
  <si>
    <t>Rattrapage CPEG</t>
  </si>
  <si>
    <t>RATTRAPAGE CPEG</t>
  </si>
  <si>
    <t>ASS. ACC. PROF/NPROF</t>
  </si>
  <si>
    <t>PART. ASS. MALADIE</t>
  </si>
  <si>
    <t>PROV.CHARGES 13ÈME</t>
  </si>
  <si>
    <t>Prest. employeur</t>
  </si>
  <si>
    <t>Prestations de l'employeur</t>
  </si>
  <si>
    <t>PREST. EMPLOYEUR</t>
  </si>
  <si>
    <t>#FRAIS DE DÉMÉNAGEMT</t>
  </si>
  <si>
    <t>#INDEMNITÉS TPG</t>
  </si>
  <si>
    <t>#RH INDEMNITÉS TPG</t>
  </si>
  <si>
    <t>PLEND PAT</t>
  </si>
  <si>
    <t>PLEND PENS</t>
  </si>
  <si>
    <t>PLEND</t>
  </si>
  <si>
    <t>Prest. aux retraités PLEND</t>
  </si>
  <si>
    <t>Autres charges pers.</t>
  </si>
  <si>
    <t>Autres charges de personnel</t>
  </si>
  <si>
    <t>AUTRES CHARGES PERS.</t>
  </si>
  <si>
    <t>FRAIS DE FORM. PAT</t>
  </si>
  <si>
    <t>#FRAIS DE FORMATION</t>
  </si>
  <si>
    <t>#Frais d’annonces (o</t>
  </si>
  <si>
    <t>#Frais d’annonces (offres d’emploi)</t>
  </si>
  <si>
    <t>#FRAIS D’ANNONCES (O</t>
  </si>
  <si>
    <t>#NON-DÉPENSES</t>
  </si>
  <si>
    <t>#CORRECT.PRORATA BUD</t>
  </si>
  <si>
    <t>#GEL BUDGÉTAIRE</t>
  </si>
  <si>
    <t>FRAIS RECRUTEMENT</t>
  </si>
  <si>
    <t>#Salaires CO</t>
  </si>
  <si>
    <t>#SALAIRES CO</t>
  </si>
  <si>
    <t>30X</t>
  </si>
  <si>
    <t>Engagement salaires</t>
  </si>
  <si>
    <t>ENGAGEMENT SALAIRES</t>
  </si>
  <si>
    <t>Dépenses générales</t>
  </si>
  <si>
    <t>DÉPENSES GÉNÉRALES</t>
  </si>
  <si>
    <t>Fournitures</t>
  </si>
  <si>
    <t>FOURNITURES</t>
  </si>
  <si>
    <t>FOURNITURES GÉNÉRALE</t>
  </si>
  <si>
    <t>#FOURNITURES GÉNÉRAL</t>
  </si>
  <si>
    <t>#Composants appareil</t>
  </si>
  <si>
    <t>#COMPOSANTS APPAREIL</t>
  </si>
  <si>
    <t>#Fournitures bureaux</t>
  </si>
  <si>
    <t>#Fournitures de bureaux</t>
  </si>
  <si>
    <t>#FOURNITURES BUREAUX</t>
  </si>
  <si>
    <t>#Inactif</t>
  </si>
  <si>
    <t>#INACTIF</t>
  </si>
  <si>
    <t>#Fourni. outil+mat.</t>
  </si>
  <si>
    <t>#Fournitures outillage et matériel</t>
  </si>
  <si>
    <t>#FOURNI. OUTIL+MAT.</t>
  </si>
  <si>
    <t>#Copies</t>
  </si>
  <si>
    <t>#COPIES</t>
  </si>
  <si>
    <t>#IMPRESSIONS</t>
  </si>
  <si>
    <t>Carburant, Prod nett</t>
  </si>
  <si>
    <t>Carburant, Produits de nettoyage</t>
  </si>
  <si>
    <t>CARBURANT, PROD NETT</t>
  </si>
  <si>
    <t>#RELIURES</t>
  </si>
  <si>
    <t>PHOTOCOPIES, COPIES</t>
  </si>
  <si>
    <t>IMPRIMÉS, IMPRESSION</t>
  </si>
  <si>
    <t>Reliures</t>
  </si>
  <si>
    <t>RELIURES</t>
  </si>
  <si>
    <t>#ACHAT DE LIVRES</t>
  </si>
  <si>
    <t>#MONOGRAPH.SUPP.PHYS</t>
  </si>
  <si>
    <t>#MONOGRAPH.SUPP.NUM.</t>
  </si>
  <si>
    <t>#MONOGRAPH.SUPP.MIXT</t>
  </si>
  <si>
    <t>#Support de données</t>
  </si>
  <si>
    <t>#Support de données radio, films, cd-rom</t>
  </si>
  <si>
    <t>#SUPPORT DE DONNÉES</t>
  </si>
  <si>
    <t>#AUDIO VID.SUPP.PHYS</t>
  </si>
  <si>
    <t>#AUDIO VID.SUPP.NUM.</t>
  </si>
  <si>
    <t>#AUDIO VID.SUPP.MIXT</t>
  </si>
  <si>
    <t>#Prêts de livres</t>
  </si>
  <si>
    <t>#PRÊTS DE LIVRES</t>
  </si>
  <si>
    <t>#EMPR.CONT.SUPP.PHYS</t>
  </si>
  <si>
    <t>#EMPR.CONT.SUPP.NUM.</t>
  </si>
  <si>
    <t>#EMPR.CONT.SUPP.MIXT</t>
  </si>
  <si>
    <t>#BASE DE DONNÉES</t>
  </si>
  <si>
    <t>#ACCÈS BASE DON.PHYS</t>
  </si>
  <si>
    <t>#ACCÈS BASE DON.NUM.</t>
  </si>
  <si>
    <t>#ACCÈS BASE DON.MIXT</t>
  </si>
  <si>
    <t>#CONT.AUTRE.SUP.PHYS</t>
  </si>
  <si>
    <t>#CONT.AUTRE.SUP.NUM.</t>
  </si>
  <si>
    <t>#CONT.AUTRE.SUP.MIXT</t>
  </si>
  <si>
    <t>Livres, litt spéacil</t>
  </si>
  <si>
    <t>Livres, litt spéacilisées, prêt livre, base donnée</t>
  </si>
  <si>
    <t>LIVRES, LITT SPÉACIL</t>
  </si>
  <si>
    <t>ABONN.PÉRIODIQUES</t>
  </si>
  <si>
    <t>COTISATIONS, MEMBRES</t>
  </si>
  <si>
    <t>#Abonnements</t>
  </si>
  <si>
    <t>#ABONNEMENTS</t>
  </si>
  <si>
    <t>#COTISATIONS</t>
  </si>
  <si>
    <t>#Abonnements aux périodiques électronique</t>
  </si>
  <si>
    <t>#ABON.PÉRIOD.ÉLECTRO</t>
  </si>
  <si>
    <t>#ABONT.PÉRIOD.SUP.PH</t>
  </si>
  <si>
    <t>#ABONT.PÉRIOD.SUP.NU</t>
  </si>
  <si>
    <t>#ABONT.PÉRIOD.SUP.MI</t>
  </si>
  <si>
    <t>#ABON.BASES DONNÉES</t>
  </si>
  <si>
    <t>#ABONT.BASE.SUP.PHYS</t>
  </si>
  <si>
    <t>#ABONT.BASE.SUP.NUM.</t>
  </si>
  <si>
    <t>#ABONT.BASE.SUPP.MIX</t>
  </si>
  <si>
    <t>#ABONNEMENTS SUITES</t>
  </si>
  <si>
    <t>#ABONT.SUITE.SUP.PHY</t>
  </si>
  <si>
    <t>#ABONT.SUITE.SUP.NUM</t>
  </si>
  <si>
    <t>#ABONT.SUITE.SUP.MIX</t>
  </si>
  <si>
    <t>#ABONT.AUDIO.SUP.PHY</t>
  </si>
  <si>
    <t>#ABONT.AUDIO.SUP.NUM</t>
  </si>
  <si>
    <t>#ABONT.AUDIO.SUP.MIX</t>
  </si>
  <si>
    <t>#ABONT.AUTRE.SUP.PHY</t>
  </si>
  <si>
    <t>#ABONT.AUTRE.SUP.NUM</t>
  </si>
  <si>
    <t>#ABONT.AUTRE.SUP.MIX</t>
  </si>
  <si>
    <t>#PUBLICAT.COMMUNIQUÉ</t>
  </si>
  <si>
    <t>#Achats cafétaria</t>
  </si>
  <si>
    <t>#ACHATS CAFÉTARIA</t>
  </si>
  <si>
    <t>DENRÉES ALIMENTAIRES</t>
  </si>
  <si>
    <t>FOURNITURES LABORAT.</t>
  </si>
  <si>
    <t>FOURNI CLINIQU.(MD)</t>
  </si>
  <si>
    <t>ANIMAUX</t>
  </si>
  <si>
    <t>IMPLANTS</t>
  </si>
  <si>
    <t>#NON-DÉP.FONCTIONMT</t>
  </si>
  <si>
    <t>#PLAN ÉCON.FONCTIONM</t>
  </si>
  <si>
    <t>#Fonctionnement CO</t>
  </si>
  <si>
    <t>#FONCTIONNEMENT CO</t>
  </si>
  <si>
    <t>Mobilier, machines</t>
  </si>
  <si>
    <t>MOBILIER, MACHINES</t>
  </si>
  <si>
    <t>Acquisitions</t>
  </si>
  <si>
    <t>ACQUISITIONS</t>
  </si>
  <si>
    <t>#Immobilisations en cours</t>
  </si>
  <si>
    <t>#IMMO EN COURS</t>
  </si>
  <si>
    <t>MATÉRIEL DIVERS</t>
  </si>
  <si>
    <t>#ACQUISITIONS DE MAT</t>
  </si>
  <si>
    <t>#ACQUI. APP. SCIENT.</t>
  </si>
  <si>
    <t>#ACQUISITIONS DE MOB</t>
  </si>
  <si>
    <t>IMMO EN COURS</t>
  </si>
  <si>
    <t>#AMÉNAGEMENTS</t>
  </si>
  <si>
    <t>#Acquisitions d’équi</t>
  </si>
  <si>
    <t>#Acquisitions d’équipement audio-visuel p</t>
  </si>
  <si>
    <t>#ACQUISITIONS D’ÉQUI</t>
  </si>
  <si>
    <t>Appareil scientifique</t>
  </si>
  <si>
    <t>APPAREIL SCIENTIFIQU</t>
  </si>
  <si>
    <t>Mobilier</t>
  </si>
  <si>
    <t>MOBILIER</t>
  </si>
  <si>
    <t>AMÉNAGEMENT</t>
  </si>
  <si>
    <t>MATÉRIEL AUDIOVISUEL</t>
  </si>
  <si>
    <t>Remplacement</t>
  </si>
  <si>
    <t>REMPLACEMENT</t>
  </si>
  <si>
    <t>Matériel informatique</t>
  </si>
  <si>
    <t>MATÉRIEL INFORMATIQU</t>
  </si>
  <si>
    <t>#Remplacement de mat</t>
  </si>
  <si>
    <t>#Remplacement de matériel et machines</t>
  </si>
  <si>
    <t>#REMPLACEMENT DE MAT</t>
  </si>
  <si>
    <t>#Remplacement de mob</t>
  </si>
  <si>
    <t>#Remplacement de mobilier</t>
  </si>
  <si>
    <t>#REMPLACEMENT DE MOB</t>
  </si>
  <si>
    <t>Achats informatiques</t>
  </si>
  <si>
    <t>ACHATS INFORMATIQUES</t>
  </si>
  <si>
    <t>#ACHATS DE LOGICIELS</t>
  </si>
  <si>
    <t>#ACHATS MAT INFO</t>
  </si>
  <si>
    <t>Logiciels-incorporel</t>
  </si>
  <si>
    <t>Logiciels et autres incorporels</t>
  </si>
  <si>
    <t>LOGICIELS-INCORPOREL</t>
  </si>
  <si>
    <t>Eau,énergie,combust.</t>
  </si>
  <si>
    <t>Eau,énergie,combustible</t>
  </si>
  <si>
    <t>EAU,ÉNERGIE,COMBUST.</t>
  </si>
  <si>
    <t>Electricité</t>
  </si>
  <si>
    <t>ELECTRICITÉ</t>
  </si>
  <si>
    <t>#Consommation d’eau</t>
  </si>
  <si>
    <t>#CONSOMMATION D’EAU</t>
  </si>
  <si>
    <t>CHAUFFAGE</t>
  </si>
  <si>
    <t>#Consommation de gaz</t>
  </si>
  <si>
    <t>#CONSOMMATION DE GAZ</t>
  </si>
  <si>
    <t>EAU</t>
  </si>
  <si>
    <t>#Consommation d’élec</t>
  </si>
  <si>
    <t>#Consommation d’électricité</t>
  </si>
  <si>
    <t>#CONSOMMATION D’ÉLEC</t>
  </si>
  <si>
    <t>#CONSOMMATION ÉNERGI</t>
  </si>
  <si>
    <t>#Consom. Autres form</t>
  </si>
  <si>
    <t>#Consom. Autres formes énergie</t>
  </si>
  <si>
    <t>#CONSOM. AUTRES FORM</t>
  </si>
  <si>
    <t>Services, honoraires</t>
  </si>
  <si>
    <t>Services et honoraires</t>
  </si>
  <si>
    <t>SERVICES, HONORAIRES</t>
  </si>
  <si>
    <t>ANNONCES,PUBLICATION</t>
  </si>
  <si>
    <t>TÉLÉCOMMUNICATIONS</t>
  </si>
  <si>
    <t>AFFRANCHISSEMENTS</t>
  </si>
  <si>
    <t>FRAIS RECOUVR.SMD</t>
  </si>
  <si>
    <t>Déménagement</t>
  </si>
  <si>
    <t>DÉMÉNAGEMENT</t>
  </si>
  <si>
    <t>Frais bancaire,poste</t>
  </si>
  <si>
    <t>FRAIS BANCAIRE,POSTE</t>
  </si>
  <si>
    <t>DIFFÉRENCE DE CHANGE</t>
  </si>
  <si>
    <t>Carte crédit frais</t>
  </si>
  <si>
    <t>CARTE CRÉDIT FRAIS</t>
  </si>
  <si>
    <t>SURVEILLANCE,SÉCURIT</t>
  </si>
  <si>
    <t>Travaux laboratoire</t>
  </si>
  <si>
    <t>TRAVAUX LABORATOIRE</t>
  </si>
  <si>
    <t>PATIENTS SIMULÉS</t>
  </si>
  <si>
    <t>ABATT.SCIENTIFIQUE</t>
  </si>
  <si>
    <t>ABATT.ÉCHEC MÉDIC.</t>
  </si>
  <si>
    <t>Organisation congrès</t>
  </si>
  <si>
    <t>ORGANISATION CONGRÈS</t>
  </si>
  <si>
    <t>SALAIRES FACTURÉS</t>
  </si>
  <si>
    <t>COMMISSION CMD</t>
  </si>
  <si>
    <t>OPE GEST.SALAIRE DIP</t>
  </si>
  <si>
    <t>DROITS D'AUTEUR</t>
  </si>
  <si>
    <t>BLANCHISSAGE</t>
  </si>
  <si>
    <t>#CARBURANTS, PNEUS</t>
  </si>
  <si>
    <t>Mandat,honor.presta</t>
  </si>
  <si>
    <t>MANDAT,HONOR.PRESTA</t>
  </si>
  <si>
    <t>#Pneumatiques</t>
  </si>
  <si>
    <t>#PNEUMATIQUES</t>
  </si>
  <si>
    <t>Licences charges inf</t>
  </si>
  <si>
    <t>LICENCES CHARGES INF</t>
  </si>
  <si>
    <t>ASSURANCE INCENDIES</t>
  </si>
  <si>
    <t>#LABORATOIRE FOURNI.</t>
  </si>
  <si>
    <t>#Labo fourni clin</t>
  </si>
  <si>
    <t>#Laboratoire fournitures cliniques (SMD seul)</t>
  </si>
  <si>
    <t>#LABO FOURNI CLIN</t>
  </si>
  <si>
    <t>#Achats d'animaux</t>
  </si>
  <si>
    <t>#ACHATS D'ANIMAUX</t>
  </si>
  <si>
    <t>#TRAVAUX LABORATOIRE</t>
  </si>
  <si>
    <t>#Laboratoire externe</t>
  </si>
  <si>
    <t>#Laboratoires externes</t>
  </si>
  <si>
    <t>#LABORATOIRE EXTERNE</t>
  </si>
  <si>
    <t>#ACHATS D'IMPLANTS</t>
  </si>
  <si>
    <t>#PATIENTS SIMULÉS</t>
  </si>
  <si>
    <t>ASSURANCE ACCIDENTS</t>
  </si>
  <si>
    <t>TVA CHARGE SUB.UE</t>
  </si>
  <si>
    <t>Conférenciers jurés</t>
  </si>
  <si>
    <t>CONFÉRENCIERS JURÉS</t>
  </si>
  <si>
    <t>Entretien immeubles</t>
  </si>
  <si>
    <t>Entretien des immeubles</t>
  </si>
  <si>
    <t>ENTRETIEN IMMEUBLES</t>
  </si>
  <si>
    <t>#Entret.amén.immeubl</t>
  </si>
  <si>
    <t>#ENTRET.AMÉN.IMMEUBL</t>
  </si>
  <si>
    <t>#CHARGES IMM.PLAC.</t>
  </si>
  <si>
    <t>#Produits de nettoya</t>
  </si>
  <si>
    <t>#Produits de nettoyage</t>
  </si>
  <si>
    <t>#PRODUITS DE NETTOYA</t>
  </si>
  <si>
    <t>Entr.amén.Immeubl.</t>
  </si>
  <si>
    <t>Entretien courant des bâtiments</t>
  </si>
  <si>
    <t>ENTR.AMÉN.IMMEUBL.</t>
  </si>
  <si>
    <t>Entretien mobilier</t>
  </si>
  <si>
    <t>Entretien du mobilier</t>
  </si>
  <si>
    <t>ENTRETIEN MOBILIER</t>
  </si>
  <si>
    <t>ENTRETIEN MAT.BUR.</t>
  </si>
  <si>
    <t>#ENTRETIEN MATÉRIEL</t>
  </si>
  <si>
    <t>#ENTRETIEN DU MOBILI</t>
  </si>
  <si>
    <t>#Entretien, réparation de véhicules ou en</t>
  </si>
  <si>
    <t>#ENTRETIEN, RÉPARATI</t>
  </si>
  <si>
    <t>ENTRETIEN, RÉPARATIO</t>
  </si>
  <si>
    <t>#Entretien matériel pour cafétéria</t>
  </si>
  <si>
    <t>ENTRET.RÉPAR.MAT.INF</t>
  </si>
  <si>
    <t>#ENTRETIEN / MISE À</t>
  </si>
  <si>
    <t>#Entretien / réparation matériel informat</t>
  </si>
  <si>
    <t>#ENTRETIEN / RÉPARAT</t>
  </si>
  <si>
    <t>ENTRETIEN MAT.MÉDIC.</t>
  </si>
  <si>
    <t>MAINTENAN.M-À-J.LOG.</t>
  </si>
  <si>
    <t>Loyers, redevances</t>
  </si>
  <si>
    <t>LOYERS, REDEVANCES</t>
  </si>
  <si>
    <t>LOCATION DE LOCAUX</t>
  </si>
  <si>
    <t>#LOCATION MATÉRIEL</t>
  </si>
  <si>
    <t>#LOCAT.PHOTOCOPIEUSE</t>
  </si>
  <si>
    <t>#LICENCES INFORMATIQ</t>
  </si>
  <si>
    <t>#LOCAT.BÂTIM.UNIV</t>
  </si>
  <si>
    <t>#FRAIS FINANCIERS</t>
  </si>
  <si>
    <t>#LOYERS/REDEV.CAFÉT.</t>
  </si>
  <si>
    <t>LOCAT.PHOTOCOP.</t>
  </si>
  <si>
    <t>LOCATION MATÉRIEL</t>
  </si>
  <si>
    <t>#Location et taxes d</t>
  </si>
  <si>
    <t>#Location et taxes de machines à photocop</t>
  </si>
  <si>
    <t>#LOCATION ET TAXES D</t>
  </si>
  <si>
    <t>#Location d’équipeme</t>
  </si>
  <si>
    <t>#Location d’équipement informatique</t>
  </si>
  <si>
    <t>#LOCATION D’ÉQUIPEME</t>
  </si>
  <si>
    <t>#Location mobilier</t>
  </si>
  <si>
    <t>#LOCATION MOBILIER</t>
  </si>
  <si>
    <t>LOYERS/REDEV.CAFÉT.</t>
  </si>
  <si>
    <t>Dédom. personnel</t>
  </si>
  <si>
    <t>Dédommagements du personnel</t>
  </si>
  <si>
    <t>DÉDOM. PERSONNEL</t>
  </si>
  <si>
    <t>Frais déplacements</t>
  </si>
  <si>
    <t>Frais de déplacements</t>
  </si>
  <si>
    <t>FRAIS DÉPLACEMENTS</t>
  </si>
  <si>
    <t>Déplacement Pers.Int</t>
  </si>
  <si>
    <t>DÉPLACEMENT PERS.INT</t>
  </si>
  <si>
    <t>#ORGANISATION CONGRÈ</t>
  </si>
  <si>
    <t>Repas Personnel int.</t>
  </si>
  <si>
    <t>Repas,  Personnel Interne</t>
  </si>
  <si>
    <t>REPAS PERSONNEL INT.</t>
  </si>
  <si>
    <t xml:space="preserve"> Per diem</t>
  </si>
  <si>
    <t xml:space="preserve"> PER DIEM</t>
  </si>
  <si>
    <t>#Camps, voyages d' é</t>
  </si>
  <si>
    <t>#Camps, voyages d' études</t>
  </si>
  <si>
    <t>#CAMPS, VOYAGES D' É</t>
  </si>
  <si>
    <t>#Frais mission, rech</t>
  </si>
  <si>
    <t>#Frais de mission, recherche</t>
  </si>
  <si>
    <t>#FRAIS MISSION, RECH</t>
  </si>
  <si>
    <t>#Frais déplacements</t>
  </si>
  <si>
    <t>#FRAIS DÉPLACEMENTS</t>
  </si>
  <si>
    <t>#REPAS</t>
  </si>
  <si>
    <t>#Particip.concours</t>
  </si>
  <si>
    <t>#Particip., inscription à des concours</t>
  </si>
  <si>
    <t>#PARTICIP.CONCOURS</t>
  </si>
  <si>
    <t>#INSCR.CONFÉRENCE</t>
  </si>
  <si>
    <t>Inscriptions confér.</t>
  </si>
  <si>
    <t>INSCRIPTIONS CONFÉR.</t>
  </si>
  <si>
    <t>Camps, voyages étud.</t>
  </si>
  <si>
    <t>Excursions, voyages scolaires et camps</t>
  </si>
  <si>
    <t>CAMPS, VOYAGES ÉTUD.</t>
  </si>
  <si>
    <t>Pertes sur créances</t>
  </si>
  <si>
    <t>PERTES SUR CRÉANCES</t>
  </si>
  <si>
    <t>Intervenants ext.</t>
  </si>
  <si>
    <t>Intervenants extérieurs</t>
  </si>
  <si>
    <t>INTERVENANTS EXT.</t>
  </si>
  <si>
    <t>#CONFÉRENCIER,INT EX</t>
  </si>
  <si>
    <t>PROVISION RISQUE</t>
  </si>
  <si>
    <t>#Dépla. conférencier</t>
  </si>
  <si>
    <t>#Déplacements conférenciers</t>
  </si>
  <si>
    <t>#DÉPLA. CONFÉRENCIER</t>
  </si>
  <si>
    <t>#Experts, jurés</t>
  </si>
  <si>
    <t>#EXPERTS, JURÉS</t>
  </si>
  <si>
    <t>#FRAIS DE SÉJOUR INV</t>
  </si>
  <si>
    <t>#REPAS.LOG.FNS</t>
  </si>
  <si>
    <t>#DÉPLA PARTENAIRES F</t>
  </si>
  <si>
    <t>#FRAIS DE SURVEILLAN</t>
  </si>
  <si>
    <t>#MANDATS</t>
  </si>
  <si>
    <t>#SALAIRES FACTURÉS</t>
  </si>
  <si>
    <t>#FRAIS SOHRABI</t>
  </si>
  <si>
    <t>#TRAV.RECHERCHE TIER</t>
  </si>
  <si>
    <t>#Com.7,5% émol charg</t>
  </si>
  <si>
    <t>#Commission 7,5% émoluments en charges</t>
  </si>
  <si>
    <t>#COM.7,5% ÉMOL CHARG</t>
  </si>
  <si>
    <t>#Com 10-20% prest ch</t>
  </si>
  <si>
    <t>#Commission de 10 à 20% presta. charges</t>
  </si>
  <si>
    <t>#COM 10-20% PREST CH</t>
  </si>
  <si>
    <t>#Com 75% bénéf charg</t>
  </si>
  <si>
    <t>#Commission 75% du bénélfice en charges</t>
  </si>
  <si>
    <t>#COM 75% BÉNÉF CHARG</t>
  </si>
  <si>
    <t>#ABATT.SCIENTIFIQUE</t>
  </si>
  <si>
    <t>#ABATT.ÉCHEC MÉDIC.</t>
  </si>
  <si>
    <t>#COMMISSION CMD</t>
  </si>
  <si>
    <t>#Frais de recouvrement SMD</t>
  </si>
  <si>
    <t>#FRAIS RECOUVR.SMD</t>
  </si>
  <si>
    <t>#OPE GEST.SALAIRE DI</t>
  </si>
  <si>
    <t>Droits, prestations</t>
  </si>
  <si>
    <t>DROITS, PRESTATIONS</t>
  </si>
  <si>
    <t>#Droits d’auteur</t>
  </si>
  <si>
    <t>#DROITS D’AUTEUR</t>
  </si>
  <si>
    <t>#BLANCHISSAGE</t>
  </si>
  <si>
    <t>PERTES SUR DÉBITEURS</t>
  </si>
  <si>
    <t>Frais</t>
  </si>
  <si>
    <t>FRAIS</t>
  </si>
  <si>
    <t>#DÉMÉNAGEMENT</t>
  </si>
  <si>
    <t>#FRAIS DIS</t>
  </si>
  <si>
    <t>#Frais transport déc</t>
  </si>
  <si>
    <t>#Frais de transport déchêts</t>
  </si>
  <si>
    <t>#FRAIS TRANSPORT DÉC</t>
  </si>
  <si>
    <t>#AFFRANCHISSEMENTS</t>
  </si>
  <si>
    <t>#Acquis de douane</t>
  </si>
  <si>
    <t>#ACQUIS DE DOUANE</t>
  </si>
  <si>
    <t>#OVERHEADS FRAIS</t>
  </si>
  <si>
    <t>#FRAIS POSTAUX ET BA</t>
  </si>
  <si>
    <t>#DIFFÉRENCE DE CHANG</t>
  </si>
  <si>
    <t>#FRAIS CARTES CRÉDIT</t>
  </si>
  <si>
    <t>#FRAIS TRANSA. TITRE</t>
  </si>
  <si>
    <t>#FRAIS GEST.TRANS.TI</t>
  </si>
  <si>
    <t>#Frais téléphones, r</t>
  </si>
  <si>
    <t>#Frais téléphones, radio, TV, fax</t>
  </si>
  <si>
    <t>#FRAIS TÉLÉPHONES, R</t>
  </si>
  <si>
    <t>#FRAIS DE TÉLÉCOMMUN</t>
  </si>
  <si>
    <t>#Lignes louées</t>
  </si>
  <si>
    <t>#LIGNES LOUÉES</t>
  </si>
  <si>
    <t>Assurances</t>
  </si>
  <si>
    <t>ASSURANCES</t>
  </si>
  <si>
    <t>#ASSURANCE INCENDIE,</t>
  </si>
  <si>
    <t>#ASSURANCE MATÉRIEL</t>
  </si>
  <si>
    <t>#Assurance RC</t>
  </si>
  <si>
    <t>#ASSURANCE RC</t>
  </si>
  <si>
    <t>#ASSURANCE ACCIDENTS</t>
  </si>
  <si>
    <t>#Collab. transfront.</t>
  </si>
  <si>
    <t>#Collaboration transfrontalière</t>
  </si>
  <si>
    <t>#COLLAB. TRANSFRONT.</t>
  </si>
  <si>
    <t>Diverses charges</t>
  </si>
  <si>
    <t>DIVERSES CHARGES</t>
  </si>
  <si>
    <t>#FRAIS DIVERS</t>
  </si>
  <si>
    <t>#FRAIS PART. TAXES</t>
  </si>
  <si>
    <t>Taxes, frais divers</t>
  </si>
  <si>
    <t>TAXES, FRAIS DIVERS</t>
  </si>
  <si>
    <t>Intérêts passifs</t>
  </si>
  <si>
    <t>INTÉRÊTS PASSIFS</t>
  </si>
  <si>
    <t>#INTÉRÊTS HYPOTHÉCAI</t>
  </si>
  <si>
    <t>#INTÉRÊTS LOCAT.FINA</t>
  </si>
  <si>
    <t>#Pertes ventes titre</t>
  </si>
  <si>
    <t>#PERTES VENTES TITRE</t>
  </si>
  <si>
    <t>#PERTES RÉAL.S/COUVE</t>
  </si>
  <si>
    <t>#pertes latentes tit</t>
  </si>
  <si>
    <t>#pertes latentes sur titres</t>
  </si>
  <si>
    <t>#PERTES LATENTES TIT</t>
  </si>
  <si>
    <t>#PERTES LATENTES IMM</t>
  </si>
  <si>
    <t>#PERTES LAT.S/COUVER</t>
  </si>
  <si>
    <t>Amortissement ord.</t>
  </si>
  <si>
    <t>AMORTISSEMENT ORD.</t>
  </si>
  <si>
    <t>Amort. corporels</t>
  </si>
  <si>
    <t>Amortissements corporels</t>
  </si>
  <si>
    <t>AMORT. CORPORELS</t>
  </si>
  <si>
    <t>#PERTES SUR DÉBITEUR</t>
  </si>
  <si>
    <t>#PROV.DÉBIT.DOUTEUX</t>
  </si>
  <si>
    <t>CC AMORT.CARL-VOGT</t>
  </si>
  <si>
    <t>CC CHARGE D'AMORTISSEMENT CARL-VOGT</t>
  </si>
  <si>
    <t>CC AMORT.BIENS MEUB.</t>
  </si>
  <si>
    <t>CC AMORTISSEMENTS BIENS MEUBLES</t>
  </si>
  <si>
    <t>CC PCA AMORT.CORP.</t>
  </si>
  <si>
    <t>CC PCA AMORT.CORPORELS</t>
  </si>
  <si>
    <t>AMORT.TVA SUBV.UE</t>
  </si>
  <si>
    <t>#PROVISION RISQUE</t>
  </si>
  <si>
    <t>#AMORT.LOCAT.FINANC</t>
  </si>
  <si>
    <t>#UF AMORT.IMMEUBLES</t>
  </si>
  <si>
    <t>Amort. incorporels</t>
  </si>
  <si>
    <t>Amortissements incorporels</t>
  </si>
  <si>
    <t>AMORT. INCORPORELS</t>
  </si>
  <si>
    <t>CC PCA AMORT.INCORP</t>
  </si>
  <si>
    <t>CC PCA AMORT.INCORPORELS</t>
  </si>
  <si>
    <t>#Amort.sub.invest</t>
  </si>
  <si>
    <t>#Amort.subvention invest.</t>
  </si>
  <si>
    <t>#AMORT.SUB.INVEST</t>
  </si>
  <si>
    <t>#AMORT.TVA SUB.EUROP</t>
  </si>
  <si>
    <t>#Charges sub.invest.</t>
  </si>
  <si>
    <t>#Charges subvention invest.</t>
  </si>
  <si>
    <t>#CHARGES SUB.INVEST.</t>
  </si>
  <si>
    <t>Impôts</t>
  </si>
  <si>
    <t>IMPÔTS</t>
  </si>
  <si>
    <t>Intérêts courants</t>
  </si>
  <si>
    <t>INTÉRÊTS COURANTS</t>
  </si>
  <si>
    <t>Perte de charge c/c</t>
  </si>
  <si>
    <t>Perte de charge sur c/c</t>
  </si>
  <si>
    <t>PERTE DE CHARGE C/C</t>
  </si>
  <si>
    <t>#IMPÔTS SUR GAINS IM</t>
  </si>
  <si>
    <t>INTÉRÊTS HYPO.COURT</t>
  </si>
  <si>
    <t>INTÉRÊTS HYPO.LONG T</t>
  </si>
  <si>
    <t>Pertes change réal.</t>
  </si>
  <si>
    <t>Pertes de change réalisées</t>
  </si>
  <si>
    <t>PERTES CHANGE RÉAL.</t>
  </si>
  <si>
    <t>PERTES RÉALISÉES</t>
  </si>
  <si>
    <t>PERTES RÉAL.VENT.TIT</t>
  </si>
  <si>
    <t>PERTES RÉAL.S/COUVE</t>
  </si>
  <si>
    <t>Frais financiers</t>
  </si>
  <si>
    <t>FRAIS FINANCIERS</t>
  </si>
  <si>
    <t>FRAIS DE GESTION</t>
  </si>
  <si>
    <t>FRAIS TRANSAC.TITRES</t>
  </si>
  <si>
    <t>#TVA CHARGE SUB.EURO</t>
  </si>
  <si>
    <t>Ch. immeubles PF</t>
  </si>
  <si>
    <t>Charges immeubles PF</t>
  </si>
  <si>
    <t>CH. IMMEUBLES PF</t>
  </si>
  <si>
    <t>CHARGES IMM.PLAC.</t>
  </si>
  <si>
    <t>AUTR.CHARGE IM.PLAC.</t>
  </si>
  <si>
    <t>Pertes réal. PF</t>
  </si>
  <si>
    <t>PERTES RÉAL. PF</t>
  </si>
  <si>
    <t>PERTES LATENTES TITR</t>
  </si>
  <si>
    <t>PERTES LATENTES IMM.</t>
  </si>
  <si>
    <t>PERTES LAT.S/COUVER</t>
  </si>
  <si>
    <t>Pertes latentes PF</t>
  </si>
  <si>
    <t>PERTES LATENTES PF</t>
  </si>
  <si>
    <t>IMPÔTS SUR GAINS IMM</t>
  </si>
  <si>
    <t>Subv. accordées</t>
  </si>
  <si>
    <t>SUBV. ACCORDÉES</t>
  </si>
  <si>
    <t>Dédom. coll. publ.</t>
  </si>
  <si>
    <t>Dédommagements à des collectivités publiques</t>
  </si>
  <si>
    <t>DÉDOM. COLL. PUBL.</t>
  </si>
  <si>
    <t>#Participation au financement des  autres</t>
  </si>
  <si>
    <t>#PARTICIPATION AU FI</t>
  </si>
  <si>
    <t>#FONDATION ROMANDE D</t>
  </si>
  <si>
    <t>#SUBVENTION 3E CYCLE</t>
  </si>
  <si>
    <t>#SUBVENTION THÉOLOGI</t>
  </si>
  <si>
    <t>#SUBVENTION RECHERCH</t>
  </si>
  <si>
    <t>#SUBVENTION ARCHIVES</t>
  </si>
  <si>
    <t>#Commission taxes fi</t>
  </si>
  <si>
    <t>#Commission taxes fixes</t>
  </si>
  <si>
    <t>#COMMISSION TAXES FI</t>
  </si>
  <si>
    <t>#Taxes allouées  BPU</t>
  </si>
  <si>
    <t>#TAXES ALLOUÉES BPU</t>
  </si>
  <si>
    <t>#SUBVENTION À LA CRÈ</t>
  </si>
  <si>
    <t>#COLLABORATION VD-GE</t>
  </si>
  <si>
    <t>#COLLAB. INTER-UNI</t>
  </si>
  <si>
    <t>#SUBVENTION IUHEI</t>
  </si>
  <si>
    <t>#COURS PRÉP.FRIBOURG</t>
  </si>
  <si>
    <t>non défini</t>
  </si>
  <si>
    <t>NON DÉFINI</t>
  </si>
  <si>
    <t>Subventions accordées</t>
  </si>
  <si>
    <t>SUBVENTION 3E CYCLE</t>
  </si>
  <si>
    <t>FOND.ROMANDE SANTÉ</t>
  </si>
  <si>
    <t>SUBV.CANTONS,CONCOR.</t>
  </si>
  <si>
    <t>TAXES ALLOUÉES BPU</t>
  </si>
  <si>
    <t>SUBV.À LA CRÈCHE</t>
  </si>
  <si>
    <t>COLLAB. VD-GE</t>
  </si>
  <si>
    <t>COLLAB.INER-UNIV.</t>
  </si>
  <si>
    <t>SUBVENTION IUHEI</t>
  </si>
  <si>
    <t>COURS PRÉP.FR</t>
  </si>
  <si>
    <t>ALLOCATION PRN</t>
  </si>
  <si>
    <t>SUBVENTION BIOTECH</t>
  </si>
  <si>
    <t>SUBVENTION FOND.N-L</t>
  </si>
  <si>
    <t>SUBV.ORGANIS.PRIVÉES</t>
  </si>
  <si>
    <t>SUBV.ARCHIVES PIAGET</t>
  </si>
  <si>
    <t>SUBV.ASSOC.ÉTUDIANTS</t>
  </si>
  <si>
    <t>AFFECT.TAXES FIXES</t>
  </si>
  <si>
    <t>Particip.aux taxes u</t>
  </si>
  <si>
    <t>Participation aux taxes universitaires</t>
  </si>
  <si>
    <t>PARTICIP.AUX TAXES U</t>
  </si>
  <si>
    <t>BOURSES UNI</t>
  </si>
  <si>
    <t>BOURSES PUBLICATIONS</t>
  </si>
  <si>
    <t>PRESTATIONS ÉTUDIANT</t>
  </si>
  <si>
    <t>PRIX</t>
  </si>
  <si>
    <t>Alloc. Entr. Étudi.</t>
  </si>
  <si>
    <t>Allocation d'entraide aux étudiants</t>
  </si>
  <si>
    <t>ALLOC. ENTR. ÉTUDI.</t>
  </si>
  <si>
    <t>SUBV.REDISTR.ÉTRANGE</t>
  </si>
  <si>
    <t>Amort. subv. Invest.</t>
  </si>
  <si>
    <t>Amortissements subventions d'investissement</t>
  </si>
  <si>
    <t>AMORT. SUBV. INVEST.</t>
  </si>
  <si>
    <t>#Allocations d’étude</t>
  </si>
  <si>
    <t>#Allocations d’études - automatiques</t>
  </si>
  <si>
    <t>#ALLOCATIONS D’ÉTUDE</t>
  </si>
  <si>
    <t>CC PCA INVEST(Charg)</t>
  </si>
  <si>
    <t>CC PCA INVEST.(Charges subvention invest.)</t>
  </si>
  <si>
    <t>CC PCA INVEST(CHARG)</t>
  </si>
  <si>
    <t>CC PCA INVEST.(AD)</t>
  </si>
  <si>
    <t>CC PCA INVEST.(Amortissement subvention invest.)</t>
  </si>
  <si>
    <t>#Allocation PRN</t>
  </si>
  <si>
    <t>#ALLOCATION PRN</t>
  </si>
  <si>
    <t>#Bourses</t>
  </si>
  <si>
    <t>#BOURSES</t>
  </si>
  <si>
    <t>#BOURSES UNI</t>
  </si>
  <si>
    <t>#BOURSES PUBLICATION</t>
  </si>
  <si>
    <t>#Allocations d’entra</t>
  </si>
  <si>
    <t>#Allocations d’entraide</t>
  </si>
  <si>
    <t>#ALLOCATIONS D’ENTRA</t>
  </si>
  <si>
    <t>#Allocations d’études</t>
  </si>
  <si>
    <t>#PRESTATIONS ÉTUDIAN</t>
  </si>
  <si>
    <t>#SUBV.CAMPUS VIRTUEL</t>
  </si>
  <si>
    <t>#PRIX</t>
  </si>
  <si>
    <t>#Remb. taxes HE</t>
  </si>
  <si>
    <t>#REMB. TAXES HE</t>
  </si>
  <si>
    <t>#Subvention Egalite</t>
  </si>
  <si>
    <t>#SUBV.EGALITÉ</t>
  </si>
  <si>
    <t>#ALLOCATIONS PRÊTS</t>
  </si>
  <si>
    <t>#Subventions associations d’étudiants</t>
  </si>
  <si>
    <t>#SUBVENTIONS ASSOCIA</t>
  </si>
  <si>
    <t>Subv. redistribuées</t>
  </si>
  <si>
    <t>SUBV. REDISTRIBUÉES</t>
  </si>
  <si>
    <t>Subventions redistribuées</t>
  </si>
  <si>
    <t>#Remboursement baill</t>
  </si>
  <si>
    <t>#Remboursement bailleurs</t>
  </si>
  <si>
    <t>#REMBOURSEMENT BAILL</t>
  </si>
  <si>
    <t>Propres établisse.</t>
  </si>
  <si>
    <t>Propres établissement</t>
  </si>
  <si>
    <t>PROPRES ÉTABLISSE.</t>
  </si>
  <si>
    <t>#Allocation formatio</t>
  </si>
  <si>
    <t>#Allocation formation continue</t>
  </si>
  <si>
    <t>#ALLOCATION FORMATIO</t>
  </si>
  <si>
    <t>#Allocation spéciale</t>
  </si>
  <si>
    <t>#Allocation spéciale relève</t>
  </si>
  <si>
    <t>#ALLOCATION SPÉCIALE</t>
  </si>
  <si>
    <t>#Allocation Egalité</t>
  </si>
  <si>
    <t>#ALLOCATION EGALITÉ</t>
  </si>
  <si>
    <t>PART RÉSULT.ÉQUIVAL.</t>
  </si>
  <si>
    <t>Imputations internes</t>
  </si>
  <si>
    <t>IMPUTATIONS INTERNES</t>
  </si>
  <si>
    <t>Prestations internes</t>
  </si>
  <si>
    <t>PRESTATIONS INTERNES</t>
  </si>
  <si>
    <t>#Conciergerie - sala</t>
  </si>
  <si>
    <t>#Conciergerie - salaires</t>
  </si>
  <si>
    <t>#CONCIERGERIE - SALA</t>
  </si>
  <si>
    <t>Transfert prest.FONCT.</t>
  </si>
  <si>
    <t>TRANSFERT PREST.FONC</t>
  </si>
  <si>
    <t>RÉGUL.FDS GÉNÉRIQUES</t>
  </si>
  <si>
    <t>Transfert prest.SUBV.</t>
  </si>
  <si>
    <t>TRANSFERT PREST.SUBV</t>
  </si>
  <si>
    <t>Transfert prest.PAT (30)</t>
  </si>
  <si>
    <t>TRANSFERT PREST.PAT</t>
  </si>
  <si>
    <t>transferts ANIMO (31)</t>
  </si>
  <si>
    <t>TRANSFERT PRESTANIMO</t>
  </si>
  <si>
    <t>TRANSFERT PREST.PENS</t>
  </si>
  <si>
    <t>transferts FLABO (31)</t>
  </si>
  <si>
    <t>TRANSFERT PRESTFLABO</t>
  </si>
  <si>
    <t>transferts TLABO (31)</t>
  </si>
  <si>
    <t>TRANSFERT PRESTTLABO</t>
  </si>
  <si>
    <t>transferts LOCAT (31)</t>
  </si>
  <si>
    <t>TRANSFERT PRESTLOCAT</t>
  </si>
  <si>
    <t>IMPUT.INTERN.PRESTA.</t>
  </si>
  <si>
    <t>IMPUT.INTERN.PREST.S</t>
  </si>
  <si>
    <t>#IMPUT.INTERN.TRANSF</t>
  </si>
  <si>
    <t>#Machine nettoyage</t>
  </si>
  <si>
    <t>#MACHINE NETTOYAGE</t>
  </si>
  <si>
    <t>#Eau, énergie, combu</t>
  </si>
  <si>
    <t>#Eau, énergie, combustible</t>
  </si>
  <si>
    <t>#EAU, ÉNERGIE, COMBU</t>
  </si>
  <si>
    <t>#Fournitures immeubl</t>
  </si>
  <si>
    <t>#Fournitures immeubles</t>
  </si>
  <si>
    <t>#FOURNITURES IMMEUBL</t>
  </si>
  <si>
    <t>#Entretien immeubles</t>
  </si>
  <si>
    <t>#ENTRETIEN IMMEUBLES</t>
  </si>
  <si>
    <t>#Loyer réel</t>
  </si>
  <si>
    <t>#LOYER RÉEL</t>
  </si>
  <si>
    <t>#PRESTATIONS SERVICE</t>
  </si>
  <si>
    <t>#IMPUT.INTERN.PRESTA</t>
  </si>
  <si>
    <t>#IMPUT.INTERN.OVH</t>
  </si>
  <si>
    <t>#Engagements salaire</t>
  </si>
  <si>
    <t>#Engagements salaires</t>
  </si>
  <si>
    <t>#ENGAGEMENTS SALAIRE</t>
  </si>
  <si>
    <t>Transf.chang.catég.</t>
  </si>
  <si>
    <t>Transfert changement catégorie</t>
  </si>
  <si>
    <t>TRANSF.CHANG.CATÉG.</t>
  </si>
  <si>
    <t>#Charges changement catégories</t>
  </si>
  <si>
    <t>#CHARGE CHANG.CATÉG.</t>
  </si>
  <si>
    <t>Transferts internes</t>
  </si>
  <si>
    <t>TRANSFERTS INTERNES</t>
  </si>
  <si>
    <t>IMPUT.INTERN.TRANSF.</t>
  </si>
  <si>
    <t>IMPUT.INTERN.OVH</t>
  </si>
  <si>
    <t>TRANSFERT PAT (30)</t>
  </si>
  <si>
    <t>TRANSFERT PENS (30)</t>
  </si>
  <si>
    <t>Transfert FONCT(30)</t>
  </si>
  <si>
    <t>Transfert FONCT (30)</t>
  </si>
  <si>
    <t>TRANSFERT FONCT(30)</t>
  </si>
  <si>
    <t>Transfert SUBV(30)</t>
  </si>
  <si>
    <t>Transfert SUBV (30)</t>
  </si>
  <si>
    <t>TRANSFERT SUBV(30)</t>
  </si>
  <si>
    <t>RÉPART.INTÉRÊTS DÉB.</t>
  </si>
  <si>
    <t>Reports</t>
  </si>
  <si>
    <t>REPORTS</t>
  </si>
  <si>
    <t>3 chiffres (format nombre)</t>
  </si>
  <si>
    <t>3 chiffres avec libellé</t>
  </si>
  <si>
    <t>Nature comptable 2 chiffres</t>
  </si>
  <si>
    <t>2 chiffres (format nombre)</t>
  </si>
  <si>
    <t>2 chiffres avec libellé</t>
  </si>
  <si>
    <t>30 - Charges de personnel</t>
  </si>
  <si>
    <t>31 - Dépenses générales</t>
  </si>
  <si>
    <t>39 - Imputations internes</t>
  </si>
  <si>
    <t>301 - Salaires PAT</t>
  </si>
  <si>
    <t>310 - Fournitures</t>
  </si>
  <si>
    <t>311 - Mobilier, machines</t>
  </si>
  <si>
    <t>316 - Loyers, redevances</t>
  </si>
  <si>
    <t>391 - Prestations internes</t>
  </si>
  <si>
    <t>398 - Transferts internes</t>
  </si>
  <si>
    <t>Annonces, publicités</t>
  </si>
  <si>
    <r>
      <t xml:space="preserve">Salaires facturés </t>
    </r>
    <r>
      <rPr>
        <sz val="9"/>
        <color rgb="FF0000FF"/>
        <rFont val="Geneva"/>
      </rPr>
      <t>(par hors UNIGE)</t>
    </r>
  </si>
  <si>
    <r>
      <t>Location de locaux</t>
    </r>
    <r>
      <rPr>
        <sz val="9"/>
        <color rgb="FF0000FF"/>
        <rFont val="Geneva"/>
      </rPr>
      <t xml:space="preserve"> loyer IOMBA dépenses</t>
    </r>
  </si>
  <si>
    <r>
      <t xml:space="preserve">Transfert prestation FONCT.(31) </t>
    </r>
    <r>
      <rPr>
        <sz val="9"/>
        <color rgb="FF0000FF"/>
        <rFont val="Geneva"/>
      </rPr>
      <t>facturation/paiement interne UNIGE</t>
    </r>
  </si>
  <si>
    <r>
      <t xml:space="preserve">Transfert prestation PAT (30) </t>
    </r>
    <r>
      <rPr>
        <sz val="9"/>
        <color rgb="FF0000FF"/>
        <rFont val="Geneva"/>
      </rPr>
      <t>facturation internes de salaires PAT</t>
    </r>
  </si>
  <si>
    <r>
      <t>Transfert prestation PENS (30)</t>
    </r>
    <r>
      <rPr>
        <sz val="9"/>
        <color rgb="FF0000FF"/>
        <rFont val="Geneva"/>
      </rPr>
      <t xml:space="preserve"> facturation interne de salaires PENSE</t>
    </r>
  </si>
  <si>
    <r>
      <t>Imputations internes-</t>
    </r>
    <r>
      <rPr>
        <sz val="9"/>
        <color rgb="FF0000FF"/>
        <rFont val="Geneva"/>
      </rPr>
      <t>virements de réserves et de solde positif</t>
    </r>
  </si>
  <si>
    <r>
      <t xml:space="preserve">Imputations internes-OVH </t>
    </r>
    <r>
      <rPr>
        <sz val="9"/>
        <color rgb="FF0000FF"/>
        <rFont val="Geneva"/>
      </rPr>
      <t>overhead UNIGE ou facultaires</t>
    </r>
  </si>
  <si>
    <t>RECETTES</t>
  </si>
  <si>
    <r>
      <t xml:space="preserve">Prestations de service </t>
    </r>
    <r>
      <rPr>
        <sz val="9"/>
        <color rgb="FF0000FF"/>
        <rFont val="Geneva"/>
      </rPr>
      <t xml:space="preserve"> (facturés vers hors UNIGE)</t>
    </r>
  </si>
  <si>
    <r>
      <t xml:space="preserve">Transfert prestation FONCT.(31) </t>
    </r>
    <r>
      <rPr>
        <sz val="9"/>
        <color rgb="FF0000FF"/>
        <rFont val="Geneva"/>
      </rPr>
      <t>reçu d'une facturation/rbt interne</t>
    </r>
  </si>
  <si>
    <r>
      <t xml:space="preserve">Transfert prestation SUBV.(36) </t>
    </r>
    <r>
      <rPr>
        <sz val="9"/>
        <color rgb="FF0000FF"/>
        <rFont val="Geneva"/>
      </rPr>
      <t>reçu d'une facturation/rbt interne</t>
    </r>
  </si>
  <si>
    <r>
      <t xml:space="preserve">Transfert prestation PAT (30) </t>
    </r>
    <r>
      <rPr>
        <sz val="9"/>
        <color rgb="FF0000FF"/>
        <rFont val="Geneva"/>
      </rPr>
      <t>reçu d'une facturation/rbt interne</t>
    </r>
  </si>
  <si>
    <r>
      <t>Transfert prestation PENS (30)</t>
    </r>
    <r>
      <rPr>
        <sz val="9"/>
        <color rgb="FF0000FF"/>
        <rFont val="Geneva"/>
      </rPr>
      <t xml:space="preserve"> reçu d'une facturation/rbt interne</t>
    </r>
  </si>
  <si>
    <r>
      <t>Imputations internes-Transferts</t>
    </r>
    <r>
      <rPr>
        <sz val="9"/>
        <color rgb="FF0000FF"/>
        <rFont val="Geneva"/>
      </rPr>
      <t xml:space="preserve"> ou prise en charge solde négatif ou intérêts</t>
    </r>
  </si>
  <si>
    <r>
      <t xml:space="preserve">Imputations internes-OVH </t>
    </r>
    <r>
      <rPr>
        <sz val="9"/>
        <color rgb="FF0000FF"/>
        <rFont val="Geneva"/>
      </rPr>
      <t>recettes d'overhead</t>
    </r>
  </si>
  <si>
    <r>
      <t xml:space="preserve">Transfert SUBV. (36) </t>
    </r>
    <r>
      <rPr>
        <sz val="9"/>
        <color rgb="FF0000FF"/>
        <rFont val="Geneva"/>
      </rPr>
      <t>subvention interne UNIGE</t>
    </r>
  </si>
  <si>
    <t>3113000 - Matériel informatique</t>
  </si>
  <si>
    <t>3130000 - Annonces, publicités</t>
  </si>
  <si>
    <t>3130195 - Droits d'auteur</t>
  </si>
  <si>
    <t>3170001 - Déplacement Pers. Interne</t>
  </si>
  <si>
    <t>3910901 - Transfert prestation FONCT.(31) facturation/paiement interne UNIGE</t>
  </si>
  <si>
    <t>3910910 - Transfert prestation PAT (30) facturation internes de salaires PAT</t>
  </si>
  <si>
    <t>3910920 - Transfert prestation PENS (30) facturation interne de salaires PENSE</t>
  </si>
  <si>
    <t>3980001 - Imputations internes-virements de réserves et de solde positif</t>
  </si>
  <si>
    <t>4250000 - Ventes diverses</t>
  </si>
  <si>
    <t>4290992 - Autres recettes</t>
  </si>
  <si>
    <t>4631001 - Allocation cantonale</t>
  </si>
  <si>
    <t>42 - Revenus des biens</t>
  </si>
  <si>
    <t>46 - Subventions acquises</t>
  </si>
  <si>
    <t>423 - Ecolage</t>
  </si>
  <si>
    <t>425 - Recettes sur ventes</t>
  </si>
  <si>
    <t>429 - Autres taxes</t>
  </si>
  <si>
    <t>Nature comptable 1 chiffres</t>
  </si>
  <si>
    <t>1 chiffre avec libellé</t>
  </si>
  <si>
    <t>3 - Charges</t>
  </si>
  <si>
    <t>4 - Revenus</t>
  </si>
  <si>
    <t>Ventes</t>
  </si>
  <si>
    <t>(vide)</t>
  </si>
  <si>
    <t>(Tous)</t>
  </si>
  <si>
    <t>4240014 - Mandats, contrats</t>
  </si>
  <si>
    <t>3634001 - Subv. Accordés aux organisations publiques et internationales</t>
  </si>
  <si>
    <t>27.03.2018                                                       Edition de liste dynamique                                                               1</t>
  </si>
  <si>
    <t>MANDT</t>
  </si>
  <si>
    <t>SPRAS</t>
  </si>
  <si>
    <t>FIKRS</t>
  </si>
  <si>
    <t>GJAHR</t>
  </si>
  <si>
    <t>FIPEX</t>
  </si>
  <si>
    <t>BEZEI</t>
  </si>
  <si>
    <t>TEXT1</t>
  </si>
  <si>
    <t>TEXT2</t>
  </si>
  <si>
    <t>TEXT3</t>
  </si>
  <si>
    <t>MCTXT</t>
  </si>
  <si>
    <t>DUMMY_FMCITEXT</t>
  </si>
  <si>
    <t>Comptes de bilan</t>
  </si>
  <si>
    <t>COMPTES DE BILAN</t>
  </si>
  <si>
    <t>Charges</t>
  </si>
  <si>
    <t>CHARGES</t>
  </si>
  <si>
    <t>Charges de personnel</t>
  </si>
  <si>
    <t>CHARGES DE PERSONNEL</t>
  </si>
  <si>
    <t>Livres en OA</t>
  </si>
  <si>
    <t>Livres en Open Access</t>
  </si>
  <si>
    <t>LIVRES EN OA</t>
  </si>
  <si>
    <t>Livres en CA</t>
  </si>
  <si>
    <t>Livres en Closed Access</t>
  </si>
  <si>
    <t>LIVRES EN CA</t>
  </si>
  <si>
    <t>Articles en OA</t>
  </si>
  <si>
    <t>Articles en Open Access</t>
  </si>
  <si>
    <t>ARTICLES EN OA</t>
  </si>
  <si>
    <t>Articles en CA</t>
  </si>
  <si>
    <t>Articles en Closed Access</t>
  </si>
  <si>
    <t>ARTICLES EN CA</t>
  </si>
  <si>
    <t>Taxe COV magasins</t>
  </si>
  <si>
    <t>TAXE COV MAGASINS</t>
  </si>
  <si>
    <t>Déplacement, Hébergement conférencier Externe</t>
  </si>
  <si>
    <t>DÉPLA CONF.EXTERNE</t>
  </si>
  <si>
    <t>Repas , Conférencier externe</t>
  </si>
  <si>
    <t>REPAS, CONF. EXTERNE</t>
  </si>
  <si>
    <t>Perte stock Science</t>
  </si>
  <si>
    <t>Perte stock magasin des Sciences</t>
  </si>
  <si>
    <t>PERTE STOCK SCIENCE</t>
  </si>
  <si>
    <t>Subvention entr. pub</t>
  </si>
  <si>
    <t>Subvention accordées aux entreprises publiques</t>
  </si>
  <si>
    <t>SUBVENTION ENTR. PUB</t>
  </si>
  <si>
    <t>#Soldes fonds</t>
  </si>
  <si>
    <t>#SOLDES FONDS</t>
  </si>
  <si>
    <t>#Fact. clients fonds</t>
  </si>
  <si>
    <t>#Factures clients fonds</t>
  </si>
  <si>
    <t>#FACT. CLIENTS FONDS</t>
  </si>
  <si>
    <t>#Réserves</t>
  </si>
  <si>
    <t>#RÉSERVES</t>
  </si>
  <si>
    <t>#Engagement fonct.</t>
  </si>
  <si>
    <t>#Engagement fonctionnement</t>
  </si>
  <si>
    <t>#ENGAGEMENT FONCT.</t>
  </si>
  <si>
    <t>Revenus</t>
  </si>
  <si>
    <t>REVENUS</t>
  </si>
  <si>
    <t>Revenus des biens</t>
  </si>
  <si>
    <t>REVENUS DES BIENS</t>
  </si>
  <si>
    <t>Intérêts</t>
  </si>
  <si>
    <t>INTÉRÊTS</t>
  </si>
  <si>
    <t>#INTÉRÊTS BANCAIRES</t>
  </si>
  <si>
    <t>#RÉPART.INTÉRÊTS</t>
  </si>
  <si>
    <t>EMOLUMENTS</t>
  </si>
  <si>
    <t>Revenus financiers</t>
  </si>
  <si>
    <t>REVENUS FINANCIERS</t>
  </si>
  <si>
    <t>#REVENUS TITRES</t>
  </si>
  <si>
    <t>Ecolage</t>
  </si>
  <si>
    <t>ECOLAGE</t>
  </si>
  <si>
    <t>Revenus immobiliers</t>
  </si>
  <si>
    <t>REVENUS IMMOBILIERS</t>
  </si>
  <si>
    <t>INSCRIPT. DIVERSES</t>
  </si>
  <si>
    <t>INSCRIP.COURS ÉTÉ</t>
  </si>
  <si>
    <t>INSCRIP. FORM. CONT</t>
  </si>
  <si>
    <t>Inscript. auditeurs</t>
  </si>
  <si>
    <t>Inscriptions auditeurs</t>
  </si>
  <si>
    <t>INSCRIPT. AUDITEURS</t>
  </si>
  <si>
    <t>#REVENUS IMMOBILIERS</t>
  </si>
  <si>
    <t>#LOYERS CHAMBRES, ST</t>
  </si>
  <si>
    <t>#PROD.IMMEUBLES PLAC</t>
  </si>
  <si>
    <t>#LOCATION APPARTEMEN</t>
  </si>
  <si>
    <t>#Revenus immeuble Je</t>
  </si>
  <si>
    <t>#Revenus immeuble Jentzer</t>
  </si>
  <si>
    <t>#REVENUS IMMEUBLE JE</t>
  </si>
  <si>
    <t>TAXES ENCADREMENT</t>
  </si>
  <si>
    <t>TAXES FIXES</t>
  </si>
  <si>
    <t>TAXES AUDITEURS</t>
  </si>
  <si>
    <t>Taxes particip.HES</t>
  </si>
  <si>
    <t>TAXES PARTICIP.HES</t>
  </si>
  <si>
    <t>Taxes particip.IHEID</t>
  </si>
  <si>
    <t>TAXES PARTICIP.IHEID</t>
  </si>
  <si>
    <t>Prest. de service</t>
  </si>
  <si>
    <t>PREST. DE SERVICE</t>
  </si>
  <si>
    <t>Résultat vente titre</t>
  </si>
  <si>
    <t>RÉSULTAT VENTE TITRE</t>
  </si>
  <si>
    <t>PRESTATIONS SERVICE</t>
  </si>
  <si>
    <t>SOINS DENTAIRES</t>
  </si>
  <si>
    <t>ABATT.SOCIAUX SMD</t>
  </si>
  <si>
    <t>ABATT.SOINS GRATUITS</t>
  </si>
  <si>
    <t>ABATT.RADIO OPT</t>
  </si>
  <si>
    <t>SOINS TARMED</t>
  </si>
  <si>
    <t>PROTHÈSES INTERNES</t>
  </si>
  <si>
    <t>PROTHÈSES EXTERNES</t>
  </si>
  <si>
    <t>RECETTES IMPLANTS</t>
  </si>
  <si>
    <t>DÉDOMMAG. EPM</t>
  </si>
  <si>
    <t>ANALYSES LABORATOIRE</t>
  </si>
  <si>
    <t>ANALYSES MÉD.CONSUL.</t>
  </si>
  <si>
    <t>PRESTATIONS INFORMAT</t>
  </si>
  <si>
    <t>MANDATS</t>
  </si>
  <si>
    <t>LOYERS CHAMBRES,STUD</t>
  </si>
  <si>
    <t>LOCATION APPARTEMENT</t>
  </si>
  <si>
    <t>LOCATIONS PARKING</t>
  </si>
  <si>
    <t>Redevances cafét.</t>
  </si>
  <si>
    <t>Redevances caféteria</t>
  </si>
  <si>
    <t>REDEVANCES CAFÉT.</t>
  </si>
  <si>
    <t>Locations salles,mat</t>
  </si>
  <si>
    <t>Locations salles, matériel</t>
  </si>
  <si>
    <t>LOCATIONS SALLES,MAT</t>
  </si>
  <si>
    <t>Prestations des HES</t>
  </si>
  <si>
    <t>PRESTATION HES</t>
  </si>
  <si>
    <t>PrestationS IHEID</t>
  </si>
  <si>
    <t>Prestations des IHEID</t>
  </si>
  <si>
    <t>PRESTATIONS IHEID</t>
  </si>
  <si>
    <t>#RÉSULTAT SUR VENTE</t>
  </si>
  <si>
    <t>#RÉSULT.VENTES TITRE</t>
  </si>
  <si>
    <t>#Bénéf. réal.s/couve</t>
  </si>
  <si>
    <t>#BÉNÉF. RÉAL.S/COUVE</t>
  </si>
  <si>
    <t>#BÉNÉF.LATENTS IMM.</t>
  </si>
  <si>
    <t>Recettes sur ventes</t>
  </si>
  <si>
    <t>RECETTES SUR VENTES</t>
  </si>
  <si>
    <t>Bénéfices latents</t>
  </si>
  <si>
    <t>BÉNÉFICES LATENTS</t>
  </si>
  <si>
    <t>VENTES DIVERSES</t>
  </si>
  <si>
    <t>#BÉNÉF.LATENTS TITRE</t>
  </si>
  <si>
    <t>#BÉNÉF.LAT.S/COUVER</t>
  </si>
  <si>
    <t>Remboursements</t>
  </si>
  <si>
    <t>REMBOURSEMENTS</t>
  </si>
  <si>
    <t>RBT ASSUR. AI</t>
  </si>
  <si>
    <t>RBT ASSUR.ACCIDENT</t>
  </si>
  <si>
    <t>RBT ASSUR.MILITAIRE</t>
  </si>
  <si>
    <t>RBT ASSUR.MATERNITÉ</t>
  </si>
  <si>
    <t>DÉDOMMAG.ASSURANC.</t>
  </si>
  <si>
    <t>MISE À DISPO.TIERS</t>
  </si>
  <si>
    <t>PART.PERTE GAIN MALA</t>
  </si>
  <si>
    <t>Loyer</t>
  </si>
  <si>
    <t>LOYER</t>
  </si>
  <si>
    <t>#Loyers bâtiments, p</t>
  </si>
  <si>
    <t>#Loyers bâtiments, patrimoine admin.</t>
  </si>
  <si>
    <t>#LOYERS BÂTIMENTS, P</t>
  </si>
  <si>
    <t>#Redevance</t>
  </si>
  <si>
    <t>#REDEVANCE</t>
  </si>
  <si>
    <t>Autres taxes</t>
  </si>
  <si>
    <t>AUTRES TAXES</t>
  </si>
  <si>
    <t>REVENUS DIVERS</t>
  </si>
  <si>
    <t>#REVENUS DIVERS</t>
  </si>
  <si>
    <t>#Commissions reçues</t>
  </si>
  <si>
    <t>#Commissions reçues AVS,  assurances, imp</t>
  </si>
  <si>
    <t>#COMMISSIONS REÇUES</t>
  </si>
  <si>
    <t>DROITS AUTEUR,BREVET</t>
  </si>
  <si>
    <t>AUTRES RECETTES</t>
  </si>
  <si>
    <t>Cpt.attente immo SD</t>
  </si>
  <si>
    <t>CPT.ATTENTE IMMO SD</t>
  </si>
  <si>
    <t>#Compte att immo SD</t>
  </si>
  <si>
    <t>#Compte attente vente immo SD</t>
  </si>
  <si>
    <t>#COMPTE ATT IMMO SD</t>
  </si>
  <si>
    <t>Recettes diverses</t>
  </si>
  <si>
    <t>RECETTES DIVERSES</t>
  </si>
  <si>
    <t>OVH PATIENTS SMD</t>
  </si>
  <si>
    <t>HONORAIR.PATIENT SMD</t>
  </si>
  <si>
    <t>#EMOLUMENTS</t>
  </si>
  <si>
    <t>Ecolages</t>
  </si>
  <si>
    <t>ECOLAGES</t>
  </si>
  <si>
    <t>#TAXES ENCADREMENT</t>
  </si>
  <si>
    <t>#TAXES FIXES</t>
  </si>
  <si>
    <t>#TAXES AUDITEURS</t>
  </si>
  <si>
    <t>#TAXES PARTICIP.HES</t>
  </si>
  <si>
    <t>#INSCRIPTIONS DIVERS</t>
  </si>
  <si>
    <t>#n.a.incriptions</t>
  </si>
  <si>
    <t>#n.a. inscriptions diverses</t>
  </si>
  <si>
    <t>#N.A.INCRIPTIONS</t>
  </si>
  <si>
    <t>#INSCRIPT.COURS D'ÉT</t>
  </si>
  <si>
    <t>Prestations services</t>
  </si>
  <si>
    <t>Prestations de services</t>
  </si>
  <si>
    <t>PRESTATIONS SERVICES</t>
  </si>
  <si>
    <t>Recettes dentaires</t>
  </si>
  <si>
    <t>RECETTES DENTAIRES</t>
  </si>
  <si>
    <t>#SOINS DENTAIRES</t>
  </si>
  <si>
    <t>#ABATT.SOCIAUX SMD</t>
  </si>
  <si>
    <t>#ABATT.SOINS GRATUIT</t>
  </si>
  <si>
    <t>#ABATT.RADIO OPT</t>
  </si>
  <si>
    <t>#SOINS TARMED</t>
  </si>
  <si>
    <t>#PROTHÈSES SMD</t>
  </si>
  <si>
    <t>#PROTHÈSES LABO EXT.</t>
  </si>
  <si>
    <t>#RECETTES IMPLANTS</t>
  </si>
  <si>
    <t>#LOCATION CABINETS D</t>
  </si>
  <si>
    <t>Analyses</t>
  </si>
  <si>
    <t>ANALYSES</t>
  </si>
  <si>
    <t>#ANALYSES LABO</t>
  </si>
  <si>
    <t>#ANALYSES MÉDICALES</t>
  </si>
  <si>
    <t>#PRESTATIONS INFORMA</t>
  </si>
  <si>
    <t>#LOCATION MATÉRIEL D</t>
  </si>
  <si>
    <t>#Location appartements étudiants (FULE)</t>
  </si>
  <si>
    <t>#LOCATION PARKINGS</t>
  </si>
  <si>
    <t>#LOYERS BÂTIMENTS</t>
  </si>
  <si>
    <t>#LOYERS REDEVANCE</t>
  </si>
  <si>
    <t>#COTISATION ENTR. PO</t>
  </si>
  <si>
    <t>#Contrat maintenance</t>
  </si>
  <si>
    <t>#Contrat maintenance appareils scient.</t>
  </si>
  <si>
    <t>#CONTRAT MAINTENANCE</t>
  </si>
  <si>
    <t>#MISE À DISPOSITION</t>
  </si>
  <si>
    <t>#DÉDOMMAGEMENT EPM</t>
  </si>
  <si>
    <t>#com 7,5% émoluments</t>
  </si>
  <si>
    <t>#Commission 7,5% émoluments en produits</t>
  </si>
  <si>
    <t>#COM 7,5% ÉMOLUMENTS</t>
  </si>
  <si>
    <t>#Com 10-20% prest pr</t>
  </si>
  <si>
    <t>#Commission 10-20% prestations en produit</t>
  </si>
  <si>
    <t>#COM 10-20% PREST PR</t>
  </si>
  <si>
    <t>#Com 75% bén.produit</t>
  </si>
  <si>
    <t>#Commission 75% du bénéfice en produits</t>
  </si>
  <si>
    <t>#COM 75% BÉN.PRODUIT</t>
  </si>
  <si>
    <t>#Com 25% bén.produit</t>
  </si>
  <si>
    <t>#Commission 25% du bénéfice en produits</t>
  </si>
  <si>
    <t>#COM 25% BÉN.PRODUIT</t>
  </si>
  <si>
    <t>#OVERHEADS RECETTES</t>
  </si>
  <si>
    <t>#OVERHEADS PATIENT M</t>
  </si>
  <si>
    <t>#HONORAIRE PATIENT M</t>
  </si>
  <si>
    <t>VENTES</t>
  </si>
  <si>
    <t>#PRODUITS DE TRAVAUX</t>
  </si>
  <si>
    <t>#MATÉRIEL DIVERS</t>
  </si>
  <si>
    <t>#TRAVAUX REPRODUCTIO</t>
  </si>
  <si>
    <t>#VENTES LIVRES, PUBL</t>
  </si>
  <si>
    <t>#Ventes publications</t>
  </si>
  <si>
    <t>#VENTES PUBLICATIONS</t>
  </si>
  <si>
    <t>#Ventes cafétéria</t>
  </si>
  <si>
    <t>#VENTES CAFÉTÉRIA</t>
  </si>
  <si>
    <t>#VENTES DIVERSES</t>
  </si>
  <si>
    <t>#Vente d'animaux</t>
  </si>
  <si>
    <t>#Ventes d'animaux</t>
  </si>
  <si>
    <t>#VENTE D'ANIMAUX</t>
  </si>
  <si>
    <t>Dédommagements</t>
  </si>
  <si>
    <t>DÉDOMMAGEMENTS</t>
  </si>
  <si>
    <t>#REMBOURSEMENT PERS.</t>
  </si>
  <si>
    <t>#REMBOURSEMENT PREST</t>
  </si>
  <si>
    <t>#PART.PERTE GAIN MAL</t>
  </si>
  <si>
    <t>#Remboursement assur</t>
  </si>
  <si>
    <t>#Remboursement assurance perte gain</t>
  </si>
  <si>
    <t>#REMBOURSEMENT ASSUR</t>
  </si>
  <si>
    <t>#REMB.ASSURANCE PERT</t>
  </si>
  <si>
    <t>#REMBOURSEMENT INDEM</t>
  </si>
  <si>
    <t>#REMBOURST.MATERNITÉ</t>
  </si>
  <si>
    <t>#REMBOURS.TRAIT.REMB</t>
  </si>
  <si>
    <t>#DÉDOMMAGEMENT ASSUR</t>
  </si>
  <si>
    <t>#REMBOURSEMENT FRAIS</t>
  </si>
  <si>
    <t>#REMBOURSEMENTS DIVE</t>
  </si>
  <si>
    <t>#Remboursement prêt sur fonds privés</t>
  </si>
  <si>
    <t>#REMBOURSEMENT PRÊT</t>
  </si>
  <si>
    <t>#RECETTES TÉLÉPHONE</t>
  </si>
  <si>
    <t>#Droits d’auteur/bre</t>
  </si>
  <si>
    <t>#Droits d’auteur/brevets</t>
  </si>
  <si>
    <t>#DROITS D’AUTEUR/BRE</t>
  </si>
  <si>
    <t>#AUTRES RECETTES</t>
  </si>
  <si>
    <t>#DISSOLUTION PROV.PA</t>
  </si>
  <si>
    <t>DONS ENTREPR.PUBL.</t>
  </si>
  <si>
    <t>DONS ENTREPR.PRIV.NL</t>
  </si>
  <si>
    <t>DONS ENTREPR.PRIV.LU</t>
  </si>
  <si>
    <t>RBT DONS ENTR.PUBL.</t>
  </si>
  <si>
    <t>RBT DONS ENTR.PRIV.N</t>
  </si>
  <si>
    <t>RBT DONS ENTR.PRIV.L</t>
  </si>
  <si>
    <t>#DISSOLUTION PROV.EN</t>
  </si>
  <si>
    <t>DISSOLUTION PROV.PAT</t>
  </si>
  <si>
    <t>DISSOLUTION PROV.ENS</t>
  </si>
  <si>
    <t>REMBOURSEMENT FRAIS</t>
  </si>
  <si>
    <t>GAIN DE CHANGE EXPL.</t>
  </si>
  <si>
    <t>R. intérêts courants</t>
  </si>
  <si>
    <t>Revenus des intérêts courants</t>
  </si>
  <si>
    <t>R. INTÉRÊTS COURANTS</t>
  </si>
  <si>
    <t>INTÉRÊTS BANCAIRES</t>
  </si>
  <si>
    <t>GAIN DE CHANGE C/C</t>
  </si>
  <si>
    <t>REVENUS TITRES</t>
  </si>
  <si>
    <t>Gains réalisés PF</t>
  </si>
  <si>
    <t>GAINS RÉALISÉS PF</t>
  </si>
  <si>
    <t>BÉNÉF.VENTES TITRES</t>
  </si>
  <si>
    <t>Bénéf. réal.s/couve</t>
  </si>
  <si>
    <t>BÉNÉF. RÉAL.S/COUVE</t>
  </si>
  <si>
    <t>PROD.IMMEUBLES PLAC.</t>
  </si>
  <si>
    <t>Prod.isur mmob.PF</t>
  </si>
  <si>
    <t>Produits sur immob.PF</t>
  </si>
  <si>
    <t>PROD.ISUR MMOB.PF</t>
  </si>
  <si>
    <t>BÉNÉF.LATENTS TITRES</t>
  </si>
  <si>
    <t>BÉNÉF.LAT.S/COUVER</t>
  </si>
  <si>
    <t>BÉNÉF.LATENTS IMM.</t>
  </si>
  <si>
    <t>PRODUITS INT.PRÊTS</t>
  </si>
  <si>
    <t>Loyers et fermage</t>
  </si>
  <si>
    <t>Loyers et fermarges</t>
  </si>
  <si>
    <t>LOYERS ET FERMAGE</t>
  </si>
  <si>
    <t>Location mat.divers</t>
  </si>
  <si>
    <t>Location matériel divers</t>
  </si>
  <si>
    <t>LOCATION MAT.DIVERS</t>
  </si>
  <si>
    <t>Subventions acquises</t>
  </si>
  <si>
    <t>SUBVENTIONS ACQUISES</t>
  </si>
  <si>
    <t>Confédération</t>
  </si>
  <si>
    <t>CONFÉDÉRATION</t>
  </si>
  <si>
    <t>#ALLOCATIONS CONFÉDÉ</t>
  </si>
  <si>
    <t>#Subvention allocati</t>
  </si>
  <si>
    <t>#Subvention allocation étudiants</t>
  </si>
  <si>
    <t>#SUBVENTION ALLOCATI</t>
  </si>
  <si>
    <t>#OFAS, FORMATION</t>
  </si>
  <si>
    <t>#SUBV.FÉDÉRALE BASE</t>
  </si>
  <si>
    <t>#Subv.fédérale équip</t>
  </si>
  <si>
    <t>#Subvention fédérale équipement</t>
  </si>
  <si>
    <t>#SUBV.FÉDÉRALE ÉQUIP</t>
  </si>
  <si>
    <t>#Subv.forma.continue</t>
  </si>
  <si>
    <t>#Subvention formation continue</t>
  </si>
  <si>
    <t>#SUBV.FORMA.CONTINUE</t>
  </si>
  <si>
    <t>#Subv.spéciale forma</t>
  </si>
  <si>
    <t>#Subvention spéciale formation</t>
  </si>
  <si>
    <t>#SUBV.SPÉCIALE FORMA</t>
  </si>
  <si>
    <t>#SUBVENTION BOLOGNE</t>
  </si>
  <si>
    <t>#REV.EXCEPT.CONFÉD.</t>
  </si>
  <si>
    <t>Cantons</t>
  </si>
  <si>
    <t>CANTONS</t>
  </si>
  <si>
    <t>#ALLOCATION CANTONAL</t>
  </si>
  <si>
    <t>#ALLOCAT.VAUD ERP</t>
  </si>
  <si>
    <t>#RPT (EX.OFAS)</t>
  </si>
  <si>
    <t>#Participation cantons  non universitaire</t>
  </si>
  <si>
    <t>#PARTICIPATION CANTO</t>
  </si>
  <si>
    <t>#Alloc.cant.Invest.</t>
  </si>
  <si>
    <t>#Allocation cantonale Investissement</t>
  </si>
  <si>
    <t>#ALLOC.CANT.INVEST.</t>
  </si>
  <si>
    <t>#Prod.diff.inv.amort</t>
  </si>
  <si>
    <t>#Prod.diff. subvention d'investissement amort</t>
  </si>
  <si>
    <t>#Prod.dif.inv.charge</t>
  </si>
  <si>
    <t>#Prod diff. subvention invest. charges</t>
  </si>
  <si>
    <t>#PROD.DIF.INV.CHARGE</t>
  </si>
  <si>
    <t>PARTICIPATION CANTON</t>
  </si>
  <si>
    <t>ALLOCAT.VAUD ERP</t>
  </si>
  <si>
    <t>Subv.Public ou Tiers</t>
  </si>
  <si>
    <t>Subventions de collectivités publiques</t>
  </si>
  <si>
    <t>SUBV.PUBLIC OU TIERS</t>
  </si>
  <si>
    <t>#SUBV.AMORT.LOC.FINA</t>
  </si>
  <si>
    <t>#SUBV.LOCAT.FINANC.</t>
  </si>
  <si>
    <t>#OPE SUBV.NON.MONÉT.</t>
  </si>
  <si>
    <t>ALLOC.CONFÉDÉRATION</t>
  </si>
  <si>
    <t>SUBV.FÉDÉRALE BASE</t>
  </si>
  <si>
    <t>SUBV.EGALITÉ</t>
  </si>
  <si>
    <t>RBT SUBV.CONFÉDÉRAT.</t>
  </si>
  <si>
    <t>ALLOCATION CANTONALE</t>
  </si>
  <si>
    <t>SUBV.AMORT.LOC.FINAN</t>
  </si>
  <si>
    <t>SUBV.ENTREPR.PUBL.</t>
  </si>
  <si>
    <t>RBT SUBV.ENTR.PUBL.</t>
  </si>
  <si>
    <t>COTISATION PUBLICITÉ</t>
  </si>
  <si>
    <t>SUBV.ENTREPR.PRIV.LU</t>
  </si>
  <si>
    <t>RBT SUBV.ENTR.PRIV.L</t>
  </si>
  <si>
    <t>SUBV.ENTREPR.PRIV.NL</t>
  </si>
  <si>
    <t>RBT SUBV.ENTR.PRIV.N</t>
  </si>
  <si>
    <t>SUBVENTION UE</t>
  </si>
  <si>
    <t>SUBVENTION NIH+US</t>
  </si>
  <si>
    <t>RBT SUBV.ÉTRANGER</t>
  </si>
  <si>
    <t>Subv.UE+NIH+US GOV</t>
  </si>
  <si>
    <t>Subvention UE + NIH + US GOV</t>
  </si>
  <si>
    <t>SUBV.UE+NIH+US GOV</t>
  </si>
  <si>
    <t>#Communatuté européenne</t>
  </si>
  <si>
    <t>#COMMUNAUTÉ EUROPÉEN</t>
  </si>
  <si>
    <t>#SUBVENTION NIH+US G</t>
  </si>
  <si>
    <t>Dissolution subv. In</t>
  </si>
  <si>
    <t>Dissolution des subventions d'investissements</t>
  </si>
  <si>
    <t>DISSOLUTION SUBV. IN</t>
  </si>
  <si>
    <t>PROD.DIFF.INV.AMORT.</t>
  </si>
  <si>
    <t>Alloc.cantonale inv.</t>
  </si>
  <si>
    <t>Allocation cantonale Investissement</t>
  </si>
  <si>
    <t>ALLOC.CANTONALE INV.</t>
  </si>
  <si>
    <t>PROD.DIFF.INV.CHARGE</t>
  </si>
  <si>
    <t>Différents revenus</t>
  </si>
  <si>
    <t>Différents revenus de transferts</t>
  </si>
  <si>
    <t>DIFFÉRENTS REVENUS</t>
  </si>
  <si>
    <t>#Inactif Alloc.div.</t>
  </si>
  <si>
    <t>#Inactif Allocations diverses</t>
  </si>
  <si>
    <t>#INACTIF ALLOC.DIV.</t>
  </si>
  <si>
    <t>#Inactif Dons</t>
  </si>
  <si>
    <t>#INACTIF DONS</t>
  </si>
  <si>
    <t>#Subv.Dons Inst.publ</t>
  </si>
  <si>
    <t>#Subventions, Dons Inst.publiques</t>
  </si>
  <si>
    <t>#SUBV.DONS INST.PUBL</t>
  </si>
  <si>
    <t>#AUTRES SUBV.DONS</t>
  </si>
  <si>
    <t>#RBT BAILL.UNIA-UNIG</t>
  </si>
  <si>
    <t>#Rbt baill.FNS</t>
  </si>
  <si>
    <t>#RBT BAILL.FNS</t>
  </si>
  <si>
    <t>Subv. à rembourser</t>
  </si>
  <si>
    <t>SUBV. À REMBOURSER</t>
  </si>
  <si>
    <t>Contrib. redistribué</t>
  </si>
  <si>
    <t>Contributions redistribuées</t>
  </si>
  <si>
    <t>CONTRIB. REDISTRIBUÉ</t>
  </si>
  <si>
    <t>#Remboursements bailleurs non-DIP</t>
  </si>
  <si>
    <t>#RBT BAILLEURS NON-D</t>
  </si>
  <si>
    <t>#Alloc.relève/inacti</t>
  </si>
  <si>
    <t>#Allocation relève/inactif</t>
  </si>
  <si>
    <t>#ALLOC.RELÈVE/INACTI</t>
  </si>
  <si>
    <t>#Subv.Egalité/inacti</t>
  </si>
  <si>
    <t>#Subvention Egalité/inactif</t>
  </si>
  <si>
    <t>#SUBV.EGALITÉ/INACTI</t>
  </si>
  <si>
    <t>#Subv.Bologne/inacti</t>
  </si>
  <si>
    <t>#Subv.Bologne/inactif</t>
  </si>
  <si>
    <t>#SUBV.BOLOGNE/INACTI</t>
  </si>
  <si>
    <t>COV magasin FLABO</t>
  </si>
  <si>
    <t>COV MAGASIN FLABO</t>
  </si>
  <si>
    <t>Marge magasin FLABO</t>
  </si>
  <si>
    <t>MARGE MAGASIN FLABO</t>
  </si>
  <si>
    <t>#Imm. patrimoine fin</t>
  </si>
  <si>
    <t>#Imm. patrimoine financier</t>
  </si>
  <si>
    <t>#IMM. PATRIMOINE FIN</t>
  </si>
  <si>
    <t>#Imm. patrimoine adm</t>
  </si>
  <si>
    <t>#Imm. patrimoine admin.</t>
  </si>
  <si>
    <t>#IMM. PATRIMOINE ADM</t>
  </si>
  <si>
    <t>#Dédommagements de t</t>
  </si>
  <si>
    <t>#Dédommagements de tiers</t>
  </si>
  <si>
    <t>#DÉDOMMAGEMENTS DE T</t>
  </si>
  <si>
    <t>#Confédération (imme</t>
  </si>
  <si>
    <t>#Confédération (immeubles)</t>
  </si>
  <si>
    <t>#CONFÉDÉRATION (IMME</t>
  </si>
  <si>
    <t>#PRODUITS CHANG.CATÉ</t>
  </si>
  <si>
    <t>Transfert PENS(30)</t>
  </si>
  <si>
    <t>TRANSFERT PENS(30)</t>
  </si>
  <si>
    <t>Transfert SUBV.(30)</t>
  </si>
  <si>
    <t>Transfert SUBV. (30)</t>
  </si>
  <si>
    <t>TRANSFERT SUBV.(30)</t>
  </si>
  <si>
    <t>RÉPART.INTÉRÊTS CRÉD</t>
  </si>
  <si>
    <t>#Dotation aux amort.</t>
  </si>
  <si>
    <t>#Dotations aux amortissements</t>
  </si>
  <si>
    <t>#DOTATION AUX AMORT.</t>
  </si>
  <si>
    <t>#Perte sortie immo</t>
  </si>
  <si>
    <t>#Perte sur sortie d'immobilisation</t>
  </si>
  <si>
    <t>#PERTE SORTIE IMMO</t>
  </si>
  <si>
    <t>#Recettes trans immo</t>
  </si>
  <si>
    <t>#Recettes sur transaction immo</t>
  </si>
  <si>
    <t>#RECETTES TRANS IMMO</t>
  </si>
  <si>
    <t>#Compte att immo AA</t>
  </si>
  <si>
    <t>#Compte attente vente immo AA</t>
  </si>
  <si>
    <t>#COMPTE ATT IMMO AA</t>
  </si>
  <si>
    <t>#Amortis bilan</t>
  </si>
  <si>
    <t>#Amortissement cumulee bilan</t>
  </si>
  <si>
    <t>#AMORTIS BILAN</t>
  </si>
  <si>
    <t>#Réint.amort.reprise</t>
  </si>
  <si>
    <t>#Réintégration amortissements sur reprise</t>
  </si>
  <si>
    <t>#RÉINT.AMORT.REPRISE</t>
  </si>
  <si>
    <t>#Immo.Correc.Exer.pr</t>
  </si>
  <si>
    <t>#Immos Corrections Exercices précédents</t>
  </si>
  <si>
    <t>#IMMO.CORREC.EXER.PR</t>
  </si>
  <si>
    <t>#Sortie - trsfr  imm</t>
  </si>
  <si>
    <t>#Sortie-trans-rep immobilisations</t>
  </si>
  <si>
    <t>#SORTIE - TRSFR  IMM</t>
  </si>
  <si>
    <t>#Reprise Biens Meubl</t>
  </si>
  <si>
    <t>#Valeur reprise Biens Meubles</t>
  </si>
  <si>
    <t>#REPRISE BIENS MEUBL</t>
  </si>
  <si>
    <t>9C</t>
  </si>
  <si>
    <t>Charges immob.</t>
  </si>
  <si>
    <t>Charges immobilisations</t>
  </si>
  <si>
    <t>CHARGES IMMOB.</t>
  </si>
  <si>
    <t>9P</t>
  </si>
  <si>
    <t>Revenus immob.</t>
  </si>
  <si>
    <t>Revenus immobilisations</t>
  </si>
  <si>
    <t>REVENUS IMMOB.</t>
  </si>
  <si>
    <t>Extraction reçu de Martin (on ne peut pas le faire nous) le 27.03. 2018</t>
  </si>
  <si>
    <t>Concatenante</t>
  </si>
  <si>
    <t>302 - Salaires des enseignants</t>
  </si>
  <si>
    <t>3160000 - Location de locaux</t>
  </si>
  <si>
    <t>313 - Services et honoraires</t>
  </si>
  <si>
    <t>3130000 - Annonces, publications (hors emploi)</t>
  </si>
  <si>
    <t>3130191 - Organisation congrès</t>
  </si>
  <si>
    <t>317 - Dédommagements du personnel</t>
  </si>
  <si>
    <t>3170002 - Déplacement, Hébergement conférencier Externe</t>
  </si>
  <si>
    <t>3910901 - Transfert prest.FONCT.</t>
  </si>
  <si>
    <t>3910910 - Transfert prest.PAT (30)</t>
  </si>
  <si>
    <t>3910920 - Transfert prest.PENS</t>
  </si>
  <si>
    <t>3980001 - Imputations internes-Transferts</t>
  </si>
  <si>
    <t>3980002 - Imputations internes-OVH</t>
  </si>
  <si>
    <t>36 - Subv. accordées</t>
  </si>
  <si>
    <t>363 - Subventions accordées</t>
  </si>
  <si>
    <t>3634001 - Subvention accordées aux entreprises publiques</t>
  </si>
  <si>
    <t>424 - Prestations de service</t>
  </si>
  <si>
    <t>463 - Subventions de collectivités publiques</t>
  </si>
  <si>
    <t xml:space="preserve"> - Précisez le bailleur -</t>
  </si>
  <si>
    <t>Catering participants</t>
  </si>
  <si>
    <t>Centre fiancier</t>
  </si>
  <si>
    <t>Dates début programme:</t>
  </si>
  <si>
    <t>(+) 3980001 ou (-) 4980001</t>
  </si>
  <si>
    <t>Matériel</t>
  </si>
  <si>
    <t>Finances participants</t>
  </si>
  <si>
    <t>REPPORT BUDGET POUR SERVICE COMPTABILITÉ</t>
  </si>
  <si>
    <t>Remarques</t>
  </si>
  <si>
    <t>INTERVENANTS/SUPERVISEURS</t>
  </si>
  <si>
    <t>Intervenants/superviseurs/accompagnement mémoire</t>
  </si>
  <si>
    <t>Collaborateurs programme (Tutorat à distance/Coordination/Enseignant/Secrétariat)</t>
  </si>
  <si>
    <t xml:space="preserve">Révisé au : </t>
  </si>
  <si>
    <t xml:space="preserve"> </t>
  </si>
  <si>
    <t>Part à verser d'un co-organisateur en fin de projet</t>
  </si>
  <si>
    <t>RESULTAT ESTIME - POSITIF</t>
  </si>
  <si>
    <t>RESULTAT ESTIME - NEGATIF</t>
  </si>
  <si>
    <t xml:space="preserve">Traduction de documents </t>
  </si>
  <si>
    <t xml:space="preserve">Impression de documents/Photocopie </t>
  </si>
  <si>
    <t>Annonce publicitaire/Pub internet</t>
  </si>
  <si>
    <t xml:space="preserve">Brochure </t>
  </si>
  <si>
    <t>Pause-café</t>
  </si>
  <si>
    <t>Repas</t>
  </si>
  <si>
    <t>Apéritifs (inauguration, remise de diplôme)</t>
  </si>
  <si>
    <t>TVA (5,1% TVA retenue en fin de programme)</t>
  </si>
  <si>
    <t xml:space="preserve">Rémunérations </t>
  </si>
  <si>
    <t xml:space="preserve">Tutorat </t>
  </si>
  <si>
    <t xml:space="preserve">Honoraires Intervenants </t>
  </si>
  <si>
    <t>Honoraires accompagnement mémoire</t>
  </si>
  <si>
    <t>Bourses attribuées aux participants</t>
  </si>
  <si>
    <t>Subventions (Etat)</t>
  </si>
  <si>
    <t>Sponsoring (Sociétés Privées ou fondations)</t>
  </si>
  <si>
    <t>Honoraires Superviseurs/jurés</t>
  </si>
  <si>
    <t>4635000 - Cotisation publicité</t>
  </si>
  <si>
    <t>Hôtel/Avion/Train/Taxi/Visa</t>
  </si>
  <si>
    <t>3170102 - Repas , Conférencier externe</t>
  </si>
  <si>
    <t>30% ligne 3132000</t>
  </si>
  <si>
    <t>10% ligne 3020001</t>
  </si>
  <si>
    <t>30% ligne 3910901</t>
  </si>
  <si>
    <t>30% ligne 3138000</t>
  </si>
  <si>
    <t>30%  3132000 / 30% 3138000 / 30% 3910901 / 10%  3020001</t>
  </si>
  <si>
    <t>Nbr</t>
  </si>
  <si>
    <t>Prise en charge déficit, si déficit</t>
  </si>
  <si>
    <t>Ventes, Divers</t>
  </si>
  <si>
    <t>3170101 - Repas, Pers. Interne</t>
  </si>
  <si>
    <t>3160000 - Location de locaux2</t>
  </si>
  <si>
    <t>Repas (séances comité)</t>
  </si>
  <si>
    <t>3133001 - Licences charges utilisation informatique</t>
  </si>
  <si>
    <t>Autres, licences, droits d'auteurs</t>
  </si>
  <si>
    <t>Finances d'inscriptions participants</t>
  </si>
  <si>
    <t>montant unitaire</t>
  </si>
  <si>
    <t>Subventions/Sponsoring</t>
  </si>
  <si>
    <t>Mise en marché/Logistique</t>
  </si>
  <si>
    <t>Documentation cours/multimédia</t>
  </si>
  <si>
    <t>Photographe, tournage et montage</t>
  </si>
  <si>
    <t>Prévisionnel</t>
  </si>
  <si>
    <t>Révisé</t>
  </si>
  <si>
    <t>Etabli par :</t>
  </si>
  <si>
    <t>Titulaire :</t>
  </si>
  <si>
    <t>Centre financier :</t>
  </si>
  <si>
    <t>Fonds N° :</t>
  </si>
  <si>
    <t>Budget - Formation Continue :</t>
  </si>
  <si>
    <r>
      <t xml:space="preserve">Médias sociaux </t>
    </r>
    <r>
      <rPr>
        <i/>
        <sz val="8"/>
        <color theme="0" tint="-0.499984740745262"/>
        <rFont val="Avant Garde"/>
      </rPr>
      <t>(Publicité Facebook, LinkedIn et Twitter)</t>
    </r>
  </si>
  <si>
    <t>Affichette/Affiche/Carte postale/Flyers</t>
  </si>
  <si>
    <t>Campagne publicitaire</t>
  </si>
  <si>
    <t>Site Web</t>
  </si>
  <si>
    <t>Livres, ressources pédagogiques</t>
  </si>
  <si>
    <t>3103000 - Livres, litt spéacilisées, prêt livre, base donnée</t>
  </si>
  <si>
    <t>Technicien-ne</t>
  </si>
  <si>
    <t>Salle</t>
  </si>
  <si>
    <t>Objets promotionnels</t>
  </si>
  <si>
    <t>Petit matériel, fournit. bureau...</t>
  </si>
  <si>
    <t xml:space="preserve">Hotel, avion, train, taxi </t>
  </si>
  <si>
    <t>Réserve pour la prochaine édition</t>
  </si>
  <si>
    <t>Frais d'accréditation</t>
  </si>
  <si>
    <t>Coordination pédagogique/scientifique</t>
  </si>
  <si>
    <t>Coordination administrative (secrétariat)</t>
  </si>
  <si>
    <t>Frais encaiss. carte crédit</t>
  </si>
  <si>
    <t>non Suisse: impôt source 10% à 25%, par jour</t>
  </si>
  <si>
    <t>Compte d’exploitation</t>
  </si>
  <si>
    <t>https://memento.unige.ch/doc/0083</t>
  </si>
  <si>
    <t>charges salaires : fixes s 23% / temporaires 9%</t>
  </si>
  <si>
    <t>FCDROIT</t>
  </si>
  <si>
    <t>FCSANTE</t>
  </si>
  <si>
    <t>FCFPSE</t>
  </si>
  <si>
    <t>FCFTI</t>
  </si>
  <si>
    <t>FCLETTRES</t>
  </si>
  <si>
    <t>FCSCIENCES</t>
  </si>
  <si>
    <t>FCTHEOL</t>
  </si>
  <si>
    <t>FCGFRI</t>
  </si>
  <si>
    <t>FCGSI</t>
  </si>
  <si>
    <t>FCISE</t>
  </si>
  <si>
    <t>FCIUFE</t>
  </si>
  <si>
    <t>FCCIDE</t>
  </si>
  <si>
    <t>FCCUI</t>
  </si>
  <si>
    <t>FCGSM</t>
  </si>
  <si>
    <t>EXEM</t>
  </si>
  <si>
    <t>FPSDS</t>
  </si>
  <si>
    <t>FCFUCIU</t>
  </si>
  <si>
    <t>MCERA</t>
  </si>
  <si>
    <t>[N° de Fonds]</t>
  </si>
  <si>
    <t>RESULTAT ESTIME, AVEC PRISE EN CHARGE DEFICIT</t>
  </si>
  <si>
    <t>3199990 - Taxes, autorisations, autres frais divers</t>
  </si>
  <si>
    <t>319 - TAXES, FRAIS DIVERS</t>
  </si>
  <si>
    <t>Mise à Zéro: Versement ou Prise en charge Fonds de Regroup.</t>
  </si>
  <si>
    <t>SOLDE BUDGET (A ZERO)</t>
  </si>
  <si>
    <t>Total Recettes</t>
  </si>
  <si>
    <t>Total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</si>
</sst>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[Red]\-#,##0\ "/>
  </numFmts>
  <fonts count="47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</font>
    <font>
      <sz val="9"/>
      <name val="Avant Garde"/>
    </font>
    <font>
      <sz val="10"/>
      <name val="Geneva"/>
    </font>
    <font>
      <sz val="8"/>
      <name val="Verdana"/>
      <family val="2"/>
    </font>
    <font>
      <b/>
      <sz val="14"/>
      <name val="Avant Garde"/>
    </font>
    <font>
      <b/>
      <sz val="12"/>
      <name val="Avant Garde"/>
    </font>
    <font>
      <sz val="14"/>
      <name val="Avant Garde"/>
    </font>
    <font>
      <sz val="11"/>
      <name val="Avant Garde"/>
    </font>
    <font>
      <b/>
      <sz val="16"/>
      <name val="Avant Garde"/>
    </font>
    <font>
      <sz val="16"/>
      <name val="Avant Garde"/>
    </font>
    <font>
      <b/>
      <u/>
      <sz val="14"/>
      <name val="Avant Garde"/>
    </font>
    <font>
      <b/>
      <sz val="10"/>
      <name val="Avant Garde"/>
    </font>
    <font>
      <sz val="10"/>
      <name val="Avant Garde"/>
    </font>
    <font>
      <b/>
      <sz val="11"/>
      <name val="Avant Garde"/>
    </font>
    <font>
      <sz val="12"/>
      <name val="Avant Garde"/>
    </font>
    <font>
      <sz val="8"/>
      <name val="Avant Garde"/>
    </font>
    <font>
      <b/>
      <sz val="8"/>
      <name val="Avant Garde"/>
    </font>
    <font>
      <sz val="8"/>
      <color rgb="FFFF0000"/>
      <name val="Avant Garde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Geneva"/>
    </font>
    <font>
      <sz val="9"/>
      <color rgb="FF0000FF"/>
      <name val="Geneva"/>
    </font>
    <font>
      <sz val="9"/>
      <color rgb="FFFF0000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Geneva"/>
    </font>
    <font>
      <i/>
      <sz val="8"/>
      <color rgb="FFFF0000"/>
      <name val="Avant Garde"/>
    </font>
    <font>
      <i/>
      <sz val="12"/>
      <name val="Avant Garde"/>
    </font>
    <font>
      <b/>
      <sz val="9"/>
      <name val="Avant Garde"/>
    </font>
    <font>
      <b/>
      <sz val="11"/>
      <name val="Geneva"/>
    </font>
    <font>
      <b/>
      <sz val="8"/>
      <color rgb="FFFF0000"/>
      <name val="Avant Garde"/>
    </font>
    <font>
      <i/>
      <sz val="8"/>
      <name val="Avant Garde"/>
    </font>
    <font>
      <b/>
      <sz val="11"/>
      <color rgb="FFFF0000"/>
      <name val="Avant Garde"/>
    </font>
    <font>
      <i/>
      <sz val="9"/>
      <name val="Geneva"/>
    </font>
    <font>
      <sz val="11"/>
      <color rgb="FFFF0000"/>
      <name val="Calibri"/>
      <family val="2"/>
      <scheme val="minor"/>
    </font>
    <font>
      <sz val="11"/>
      <color rgb="FFFF0000"/>
      <name val="Avant Garde"/>
    </font>
    <font>
      <sz val="8"/>
      <color theme="1"/>
      <name val="Avant Garde"/>
    </font>
    <font>
      <i/>
      <sz val="9"/>
      <color rgb="FFFF0000"/>
      <name val="Avant Garde"/>
    </font>
    <font>
      <sz val="9"/>
      <color theme="1"/>
      <name val="Geneva"/>
    </font>
    <font>
      <i/>
      <sz val="8"/>
      <color theme="0" tint="-0.499984740745262"/>
      <name val="Avant Garde"/>
    </font>
    <font>
      <i/>
      <sz val="9"/>
      <name val="Avant Garde"/>
    </font>
    <font>
      <b/>
      <sz val="9"/>
      <color indexed="81"/>
      <name val="Tahoma"/>
      <charset val="1"/>
    </font>
    <font>
      <u/>
      <sz val="9"/>
      <color theme="10"/>
      <name val="Geneva"/>
    </font>
    <font>
      <b/>
      <u/>
      <sz val="9"/>
      <color theme="10"/>
      <name val="Geneva"/>
    </font>
    <font>
      <i/>
      <sz val="10"/>
      <name val="Avant Garde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darkDown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44" fillId="0" borderId="0" applyNumberFormat="0" applyFill="0" applyBorder="0" applyAlignment="0" applyProtection="0"/>
  </cellStyleXfs>
  <cellXfs count="193">
    <xf numFmtId="0" fontId="0" fillId="0" borderId="0" xfId="0"/>
    <xf numFmtId="14" fontId="0" fillId="0" borderId="0" xfId="0" applyNumberFormat="1"/>
    <xf numFmtId="0" fontId="0" fillId="8" borderId="0" xfId="0" applyFill="1"/>
    <xf numFmtId="0" fontId="22" fillId="0" borderId="0" xfId="0" applyFont="1"/>
    <xf numFmtId="0" fontId="22" fillId="8" borderId="0" xfId="0" applyFont="1" applyFill="1"/>
    <xf numFmtId="0" fontId="24" fillId="0" borderId="0" xfId="0" applyFont="1"/>
    <xf numFmtId="14" fontId="24" fillId="0" borderId="0" xfId="0" applyNumberFormat="1" applyFont="1"/>
    <xf numFmtId="0" fontId="27" fillId="0" borderId="0" xfId="0" applyFont="1"/>
    <xf numFmtId="0" fontId="9" fillId="0" borderId="0" xfId="1" applyFont="1"/>
    <xf numFmtId="0" fontId="3" fillId="0" borderId="0" xfId="1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1" fillId="0" borderId="0" xfId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7" fillId="0" borderId="0" xfId="0" applyNumberFormat="1" applyFont="1"/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0" fontId="6" fillId="2" borderId="1" xfId="1" applyFont="1" applyFill="1" applyBorder="1"/>
    <xf numFmtId="3" fontId="14" fillId="2" borderId="1" xfId="1" applyNumberFormat="1" applyFont="1" applyFill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13" fillId="0" borderId="0" xfId="1" applyNumberFormat="1" applyFont="1" applyAlignment="1">
      <alignment horizontal="center" vertical="center"/>
    </xf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7" fillId="3" borderId="1" xfId="1" applyNumberFormat="1" applyFont="1" applyFill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18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0" fontId="7" fillId="0" borderId="0" xfId="1" applyFont="1"/>
    <xf numFmtId="3" fontId="13" fillId="4" borderId="1" xfId="1" applyNumberFormat="1" applyFont="1" applyFill="1" applyBorder="1"/>
    <xf numFmtId="3" fontId="14" fillId="4" borderId="1" xfId="1" applyNumberFormat="1" applyFont="1" applyFill="1" applyBorder="1" applyAlignment="1">
      <alignment horizontal="right"/>
    </xf>
    <xf numFmtId="3" fontId="13" fillId="4" borderId="1" xfId="1" applyNumberFormat="1" applyFont="1" applyFill="1" applyBorder="1" applyAlignment="1">
      <alignment horizontal="right"/>
    </xf>
    <xf numFmtId="3" fontId="13" fillId="0" borderId="0" xfId="1" applyNumberFormat="1" applyFont="1" applyAlignment="1">
      <alignment horizontal="right"/>
    </xf>
    <xf numFmtId="3" fontId="18" fillId="4" borderId="3" xfId="1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4" fillId="0" borderId="0" xfId="1" applyFont="1"/>
    <xf numFmtId="0" fontId="17" fillId="0" borderId="1" xfId="1" applyFont="1" applyBorder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1" xfId="1" applyNumberFormat="1" applyFont="1" applyBorder="1"/>
    <xf numFmtId="3" fontId="8" fillId="0" borderId="0" xfId="1" applyNumberFormat="1" applyFont="1"/>
    <xf numFmtId="3" fontId="17" fillId="9" borderId="3" xfId="1" applyNumberFormat="1" applyFont="1" applyFill="1" applyBorder="1" applyAlignment="1">
      <alignment horizontal="center" vertical="center"/>
    </xf>
    <xf numFmtId="0" fontId="17" fillId="0" borderId="3" xfId="1" quotePrefix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right"/>
    </xf>
    <xf numFmtId="3" fontId="14" fillId="4" borderId="1" xfId="1" applyNumberFormat="1" applyFont="1" applyFill="1" applyBorder="1"/>
    <xf numFmtId="3" fontId="13" fillId="0" borderId="0" xfId="1" applyNumberFormat="1" applyFont="1"/>
    <xf numFmtId="3" fontId="18" fillId="0" borderId="1" xfId="1" applyNumberFormat="1" applyFont="1" applyBorder="1"/>
    <xf numFmtId="3" fontId="18" fillId="0" borderId="0" xfId="1" applyNumberFormat="1" applyFont="1"/>
    <xf numFmtId="0" fontId="28" fillId="0" borderId="3" xfId="1" quotePrefix="1" applyFont="1" applyBorder="1" applyAlignment="1">
      <alignment horizontal="center" vertical="center"/>
    </xf>
    <xf numFmtId="0" fontId="17" fillId="0" borderId="0" xfId="1" quotePrefix="1" applyFont="1"/>
    <xf numFmtId="0" fontId="17" fillId="0" borderId="0" xfId="1" applyFont="1"/>
    <xf numFmtId="3" fontId="18" fillId="0" borderId="0" xfId="1" applyNumberFormat="1" applyFont="1" applyAlignment="1">
      <alignment horizontal="right"/>
    </xf>
    <xf numFmtId="3" fontId="16" fillId="5" borderId="1" xfId="1" applyNumberFormat="1" applyFont="1" applyFill="1" applyBorder="1" applyAlignment="1">
      <alignment horizontal="right"/>
    </xf>
    <xf numFmtId="3" fontId="7" fillId="5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8" fillId="5" borderId="3" xfId="1" applyNumberFormat="1" applyFont="1" applyFill="1" applyBorder="1" applyAlignment="1">
      <alignment horizontal="center" vertical="center"/>
    </xf>
    <xf numFmtId="0" fontId="16" fillId="0" borderId="0" xfId="1" applyFont="1"/>
    <xf numFmtId="3" fontId="13" fillId="6" borderId="1" xfId="1" applyNumberFormat="1" applyFont="1" applyFill="1" applyBorder="1" applyAlignment="1">
      <alignment horizontal="right"/>
    </xf>
    <xf numFmtId="3" fontId="18" fillId="6" borderId="3" xfId="1" applyNumberFormat="1" applyFont="1" applyFill="1" applyBorder="1" applyAlignment="1">
      <alignment horizontal="center" vertical="center"/>
    </xf>
    <xf numFmtId="3" fontId="14" fillId="6" borderId="1" xfId="1" applyNumberFormat="1" applyFont="1" applyFill="1" applyBorder="1"/>
    <xf numFmtId="3" fontId="14" fillId="6" borderId="1" xfId="1" applyNumberFormat="1" applyFont="1" applyFill="1" applyBorder="1" applyAlignment="1">
      <alignment horizontal="right"/>
    </xf>
    <xf numFmtId="0" fontId="19" fillId="0" borderId="0" xfId="1" applyFont="1"/>
    <xf numFmtId="3" fontId="14" fillId="6" borderId="1" xfId="0" applyNumberFormat="1" applyFont="1" applyFill="1" applyBorder="1" applyAlignment="1">
      <alignment horizontal="right"/>
    </xf>
    <xf numFmtId="3" fontId="13" fillId="6" borderId="1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1" applyNumberFormat="1" applyFont="1"/>
    <xf numFmtId="10" fontId="14" fillId="6" borderId="1" xfId="2" applyNumberFormat="1" applyFont="1" applyFill="1" applyBorder="1" applyProtection="1"/>
    <xf numFmtId="3" fontId="8" fillId="0" borderId="1" xfId="1" applyNumberFormat="1" applyFont="1" applyBorder="1"/>
    <xf numFmtId="3" fontId="16" fillId="7" borderId="1" xfId="1" applyNumberFormat="1" applyFont="1" applyFill="1" applyBorder="1"/>
    <xf numFmtId="3" fontId="7" fillId="7" borderId="1" xfId="1" applyNumberFormat="1" applyFont="1" applyFill="1" applyBorder="1" applyAlignment="1">
      <alignment horizontal="right"/>
    </xf>
    <xf numFmtId="3" fontId="3" fillId="0" borderId="0" xfId="1" applyNumberFormat="1" applyFont="1"/>
    <xf numFmtId="3" fontId="3" fillId="0" borderId="0" xfId="1" applyNumberFormat="1" applyFont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/>
    <xf numFmtId="164" fontId="0" fillId="10" borderId="0" xfId="0" applyNumberFormat="1" applyFill="1"/>
    <xf numFmtId="0" fontId="0" fillId="10" borderId="0" xfId="0" applyFill="1"/>
    <xf numFmtId="2" fontId="0" fillId="10" borderId="0" xfId="0" applyNumberFormat="1" applyFill="1"/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3" xfId="1" quotePrefix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2" borderId="5" xfId="1" applyFont="1" applyFill="1" applyBorder="1"/>
    <xf numFmtId="0" fontId="12" fillId="2" borderId="6" xfId="1" applyFont="1" applyFill="1" applyBorder="1"/>
    <xf numFmtId="0" fontId="12" fillId="0" borderId="5" xfId="1" applyFont="1" applyBorder="1"/>
    <xf numFmtId="0" fontId="12" fillId="0" borderId="6" xfId="1" applyFont="1" applyBorder="1"/>
    <xf numFmtId="0" fontId="7" fillId="3" borderId="5" xfId="1" applyFont="1" applyFill="1" applyBorder="1"/>
    <xf numFmtId="0" fontId="7" fillId="3" borderId="6" xfId="1" applyFont="1" applyFill="1" applyBorder="1"/>
    <xf numFmtId="0" fontId="13" fillId="4" borderId="5" xfId="1" applyFont="1" applyFill="1" applyBorder="1"/>
    <xf numFmtId="0" fontId="13" fillId="4" borderId="6" xfId="1" applyFont="1" applyFill="1" applyBorder="1"/>
    <xf numFmtId="0" fontId="17" fillId="0" borderId="5" xfId="1" applyFont="1" applyBorder="1"/>
    <xf numFmtId="0" fontId="17" fillId="0" borderId="6" xfId="1" applyFont="1" applyBorder="1"/>
    <xf numFmtId="0" fontId="13" fillId="4" borderId="5" xfId="1" applyFont="1" applyFill="1" applyBorder="1" applyAlignment="1">
      <alignment horizontal="left"/>
    </xf>
    <xf numFmtId="0" fontId="13" fillId="4" borderId="6" xfId="1" applyFont="1" applyFill="1" applyBorder="1" applyAlignment="1">
      <alignment horizontal="left"/>
    </xf>
    <xf numFmtId="0" fontId="7" fillId="5" borderId="5" xfId="1" applyFont="1" applyFill="1" applyBorder="1"/>
    <xf numFmtId="0" fontId="7" fillId="5" borderId="6" xfId="1" applyFont="1" applyFill="1" applyBorder="1"/>
    <xf numFmtId="0" fontId="13" fillId="6" borderId="5" xfId="1" applyFont="1" applyFill="1" applyBorder="1"/>
    <xf numFmtId="0" fontId="13" fillId="6" borderId="6" xfId="1" applyFont="1" applyFill="1" applyBorder="1"/>
    <xf numFmtId="0" fontId="8" fillId="0" borderId="5" xfId="1" applyFont="1" applyBorder="1"/>
    <xf numFmtId="0" fontId="8" fillId="0" borderId="6" xfId="1" applyFont="1" applyBorder="1"/>
    <xf numFmtId="0" fontId="7" fillId="7" borderId="6" xfId="1" applyFont="1" applyFill="1" applyBorder="1"/>
    <xf numFmtId="0" fontId="29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2" fillId="0" borderId="3" xfId="1" quotePrefix="1" applyFont="1" applyBorder="1" applyAlignment="1">
      <alignment horizontal="center" vertical="center"/>
    </xf>
    <xf numFmtId="3" fontId="13" fillId="6" borderId="5" xfId="1" applyNumberFormat="1" applyFont="1" applyFill="1" applyBorder="1"/>
    <xf numFmtId="0" fontId="15" fillId="5" borderId="5" xfId="1" applyFont="1" applyFill="1" applyBorder="1"/>
    <xf numFmtId="0" fontId="13" fillId="5" borderId="5" xfId="1" applyFont="1" applyFill="1" applyBorder="1"/>
    <xf numFmtId="0" fontId="34" fillId="0" borderId="0" xfId="1" applyFont="1"/>
    <xf numFmtId="0" fontId="33" fillId="0" borderId="6" xfId="1" applyFont="1" applyBorder="1"/>
    <xf numFmtId="0" fontId="7" fillId="3" borderId="0" xfId="1" applyFont="1" applyFill="1"/>
    <xf numFmtId="0" fontId="19" fillId="0" borderId="6" xfId="1" applyFont="1" applyBorder="1"/>
    <xf numFmtId="0" fontId="19" fillId="0" borderId="3" xfId="1" quotePrefix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7" fillId="0" borderId="0" xfId="1" applyFont="1"/>
    <xf numFmtId="0" fontId="13" fillId="0" borderId="0" xfId="1" applyFont="1"/>
    <xf numFmtId="0" fontId="38" fillId="0" borderId="3" xfId="1" quotePrefix="1" applyFont="1" applyBorder="1" applyAlignment="1">
      <alignment horizontal="center" vertical="center"/>
    </xf>
    <xf numFmtId="3" fontId="33" fillId="0" borderId="1" xfId="1" applyNumberFormat="1" applyFont="1" applyBorder="1" applyAlignment="1">
      <alignment horizontal="right"/>
    </xf>
    <xf numFmtId="0" fontId="33" fillId="0" borderId="5" xfId="1" applyFont="1" applyBorder="1"/>
    <xf numFmtId="0" fontId="39" fillId="6" borderId="5" xfId="1" applyFont="1" applyFill="1" applyBorder="1"/>
    <xf numFmtId="0" fontId="40" fillId="0" borderId="3" xfId="0" applyFont="1" applyBorder="1" applyAlignment="1">
      <alignment horizontal="center"/>
    </xf>
    <xf numFmtId="0" fontId="40" fillId="0" borderId="3" xfId="0" applyFont="1" applyBorder="1" applyAlignment="1">
      <alignment horizontal="center" vertical="center" wrapText="1"/>
    </xf>
    <xf numFmtId="3" fontId="41" fillId="6" borderId="3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3" fontId="13" fillId="11" borderId="4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right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horizontal="right" wrapText="1"/>
    </xf>
    <xf numFmtId="0" fontId="22" fillId="0" borderId="0" xfId="0" applyFont="1" applyAlignment="1">
      <alignment vertical="center"/>
    </xf>
    <xf numFmtId="3" fontId="15" fillId="5" borderId="5" xfId="1" applyNumberFormat="1" applyFont="1" applyFill="1" applyBorder="1"/>
    <xf numFmtId="3" fontId="42" fillId="6" borderId="1" xfId="0" applyNumberFormat="1" applyFont="1" applyFill="1" applyBorder="1" applyAlignment="1">
      <alignment horizontal="right"/>
    </xf>
    <xf numFmtId="0" fontId="40" fillId="0" borderId="8" xfId="0" applyFont="1" applyBorder="1" applyAlignment="1">
      <alignment horizontal="center"/>
    </xf>
    <xf numFmtId="0" fontId="4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horizontal="center" vertical="center" wrapText="1"/>
    </xf>
    <xf numFmtId="0" fontId="13" fillId="6" borderId="11" xfId="1" applyFont="1" applyFill="1" applyBorder="1"/>
    <xf numFmtId="3" fontId="13" fillId="6" borderId="11" xfId="1" applyNumberFormat="1" applyFont="1" applyFill="1" applyBorder="1"/>
    <xf numFmtId="0" fontId="17" fillId="0" borderId="0" xfId="1" quotePrefix="1" applyFont="1" applyAlignment="1">
      <alignment horizontal="center" vertical="center"/>
    </xf>
    <xf numFmtId="0" fontId="30" fillId="12" borderId="1" xfId="0" applyFont="1" applyFill="1" applyBorder="1" applyProtection="1">
      <protection locked="0"/>
    </xf>
    <xf numFmtId="0" fontId="3" fillId="12" borderId="1" xfId="1" applyFont="1" applyFill="1" applyBorder="1" applyAlignment="1" applyProtection="1">
      <alignment horizontal="left"/>
      <protection locked="0"/>
    </xf>
    <xf numFmtId="14" fontId="3" fillId="12" borderId="1" xfId="1" applyNumberFormat="1" applyFont="1" applyFill="1" applyBorder="1" applyAlignment="1" applyProtection="1">
      <alignment horizontal="left"/>
      <protection locked="0"/>
    </xf>
    <xf numFmtId="17" fontId="3" fillId="12" borderId="1" xfId="1" applyNumberFormat="1" applyFont="1" applyFill="1" applyBorder="1" applyAlignment="1" applyProtection="1">
      <alignment horizontal="left"/>
      <protection locked="0"/>
    </xf>
    <xf numFmtId="0" fontId="15" fillId="12" borderId="1" xfId="1" applyFont="1" applyFill="1" applyBorder="1" applyAlignment="1" applyProtection="1">
      <alignment horizontal="left"/>
      <protection locked="0"/>
    </xf>
    <xf numFmtId="0" fontId="17" fillId="12" borderId="1" xfId="1" applyFont="1" applyFill="1" applyBorder="1" applyAlignment="1" applyProtection="1">
      <alignment horizontal="left"/>
      <protection locked="0"/>
    </xf>
    <xf numFmtId="3" fontId="17" fillId="12" borderId="1" xfId="1" applyNumberFormat="1" applyFont="1" applyFill="1" applyBorder="1" applyAlignment="1" applyProtection="1">
      <alignment horizontal="left"/>
      <protection locked="0"/>
    </xf>
    <xf numFmtId="3" fontId="17" fillId="12" borderId="1" xfId="1" applyNumberFormat="1" applyFont="1" applyFill="1" applyBorder="1" applyAlignment="1" applyProtection="1">
      <alignment horizontal="right"/>
      <protection locked="0"/>
    </xf>
    <xf numFmtId="3" fontId="17" fillId="12" borderId="1" xfId="1" applyNumberFormat="1" applyFont="1" applyFill="1" applyBorder="1" applyProtection="1">
      <protection locked="0"/>
    </xf>
    <xf numFmtId="3" fontId="17" fillId="12" borderId="1" xfId="0" applyNumberFormat="1" applyFont="1" applyFill="1" applyBorder="1" applyAlignment="1" applyProtection="1">
      <alignment horizontal="right"/>
      <protection locked="0"/>
    </xf>
    <xf numFmtId="10" fontId="14" fillId="12" borderId="1" xfId="2" applyNumberFormat="1" applyFont="1" applyFill="1" applyBorder="1" applyProtection="1">
      <protection locked="0"/>
    </xf>
    <xf numFmtId="3" fontId="14" fillId="12" borderId="1" xfId="0" applyNumberFormat="1" applyFont="1" applyFill="1" applyBorder="1" applyAlignment="1" applyProtection="1">
      <alignment horizontal="right"/>
      <protection locked="0"/>
    </xf>
    <xf numFmtId="3" fontId="14" fillId="0" borderId="0" xfId="1" applyNumberFormat="1" applyFont="1" applyAlignment="1">
      <alignment horizontal="right"/>
    </xf>
    <xf numFmtId="14" fontId="15" fillId="12" borderId="1" xfId="1" applyNumberFormat="1" applyFont="1" applyFill="1" applyBorder="1" applyAlignment="1" applyProtection="1">
      <alignment horizontal="left"/>
      <protection locked="0"/>
    </xf>
    <xf numFmtId="3" fontId="46" fillId="12" borderId="1" xfId="0" applyNumberFormat="1" applyFont="1" applyFill="1" applyBorder="1" applyAlignment="1" applyProtection="1">
      <alignment horizontal="center"/>
      <protection locked="0"/>
    </xf>
    <xf numFmtId="165" fontId="7" fillId="7" borderId="1" xfId="1" applyNumberFormat="1" applyFont="1" applyFill="1" applyBorder="1" applyAlignment="1">
      <alignment horizontal="right"/>
    </xf>
    <xf numFmtId="3" fontId="14" fillId="12" borderId="1" xfId="2" applyNumberFormat="1" applyFont="1" applyFill="1" applyBorder="1" applyProtection="1">
      <protection locked="0"/>
    </xf>
    <xf numFmtId="0" fontId="31" fillId="0" borderId="0" xfId="0" applyFont="1"/>
    <xf numFmtId="0" fontId="35" fillId="0" borderId="10" xfId="0" applyFont="1" applyBorder="1"/>
    <xf numFmtId="0" fontId="35" fillId="0" borderId="0" xfId="0" applyFont="1"/>
    <xf numFmtId="3" fontId="17" fillId="12" borderId="7" xfId="1" applyNumberFormat="1" applyFont="1" applyFill="1" applyBorder="1" applyAlignment="1" applyProtection="1">
      <alignment horizontal="left" wrapText="1"/>
      <protection locked="0"/>
    </xf>
    <xf numFmtId="3" fontId="17" fillId="12" borderId="12" xfId="1" applyNumberFormat="1" applyFont="1" applyFill="1" applyBorder="1" applyAlignment="1" applyProtection="1">
      <alignment horizontal="left" wrapText="1"/>
      <protection locked="0"/>
    </xf>
    <xf numFmtId="3" fontId="45" fillId="12" borderId="12" xfId="4" applyNumberFormat="1" applyFont="1" applyFill="1" applyBorder="1" applyAlignment="1" applyProtection="1">
      <alignment horizontal="left" wrapText="1"/>
      <protection locked="0"/>
    </xf>
    <xf numFmtId="3" fontId="18" fillId="12" borderId="12" xfId="1" applyNumberFormat="1" applyFont="1" applyFill="1" applyBorder="1" applyAlignment="1" applyProtection="1">
      <alignment horizontal="left" wrapText="1"/>
      <protection locked="0"/>
    </xf>
    <xf numFmtId="0" fontId="3" fillId="12" borderId="13" xfId="1" applyFont="1" applyFill="1" applyBorder="1" applyAlignment="1">
      <alignment wrapText="1"/>
    </xf>
    <xf numFmtId="0" fontId="24" fillId="0" borderId="9" xfId="0" applyFont="1" applyBorder="1" applyAlignment="1">
      <alignment horizontal="center"/>
    </xf>
    <xf numFmtId="0" fontId="7" fillId="7" borderId="5" xfId="1" applyFont="1" applyFill="1" applyBorder="1" applyAlignment="1">
      <alignment horizontal="left"/>
    </xf>
    <xf numFmtId="0" fontId="7" fillId="7" borderId="6" xfId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</cellXfs>
  <cellStyles count="5">
    <cellStyle name="Lien hypertexte" xfId="4" builtinId="8"/>
    <cellStyle name="Normal" xfId="0" builtinId="0"/>
    <cellStyle name="Normal 2" xfId="3" xr:uid="{00000000-0005-0000-0000-000001000000}"/>
    <cellStyle name="Normal_BUDGETFormcont.xls" xfId="1" xr:uid="{00000000-0005-0000-0000-000002000000}"/>
    <cellStyle name="Pourcentage" xfId="2" builtinId="5"/>
  </cellStyles>
  <dxfs count="164">
    <dxf>
      <protection locked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4" formatCode="_ * #,##0.00_ ;_ * \-#,##0.00_ ;_ * &quot;-&quot;??_ ;_ @_ 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pport" refreshedDate="43231.478963078705" createdVersion="6" refreshedVersion="6" minRefreshableVersion="3" recordCount="28" xr:uid="{00000000-000A-0000-FFFF-FFFF01000000}">
  <cacheSource type="worksheet">
    <worksheetSource ref="L4:U35" sheet="Format Web Reporting"/>
  </cacheSource>
  <cacheFields count="10">
    <cacheField name="1 chiffre avec libellé" numFmtId="164">
      <sharedItems count="2">
        <s v="3 - Charges"/>
        <s v="4 - Revenus"/>
      </sharedItems>
    </cacheField>
    <cacheField name="Nature comptable 2 chiffres" numFmtId="164">
      <sharedItems/>
    </cacheField>
    <cacheField name="2 chiffres (format nombre)" numFmtId="0">
      <sharedItems containsSemiMixedTypes="0" containsString="0" containsNumber="1" containsInteger="1" minValue="30" maxValue="46"/>
    </cacheField>
    <cacheField name="2 chiffres avec libellé" numFmtId="0">
      <sharedItems count="6">
        <s v="30 - Charges de personnel"/>
        <s v="31 - Dépenses générales"/>
        <s v="36 - Subv. accordées"/>
        <s v="39 - Imputations internes"/>
        <s v="42 - Revenus des biens"/>
        <s v="46 - Subventions acquises"/>
      </sharedItems>
    </cacheField>
    <cacheField name="Nature comptable 3 chiffres" numFmtId="2">
      <sharedItems/>
    </cacheField>
    <cacheField name="3 chiffres (format nombre)" numFmtId="0">
      <sharedItems containsSemiMixedTypes="0" containsString="0" containsNumber="1" containsInteger="1" minValue="301" maxValue="463"/>
    </cacheField>
    <cacheField name="3 chiffres avec libellé" numFmtId="0">
      <sharedItems count="15">
        <s v="301 - Salaires PAT"/>
        <s v="302 - Salaires des enseignants"/>
        <s v="310 - Fournitures"/>
        <s v="311 - Mobilier, machines"/>
        <s v="313 - Services et honoraires"/>
        <s v="316 - Loyers, redevances"/>
        <s v="317 - Dédommagements du personnel"/>
        <s v="363 - Subventions accordées"/>
        <s v="391 - Prestations internes"/>
        <s v="398 - Transferts internes"/>
        <s v="423 - Ecolage"/>
        <s v="424 - Prestations de service"/>
        <s v="425 - Recettes sur ventes"/>
        <s v="429 - Autres taxes"/>
        <s v="463 - Subventions de collectivités publiques"/>
      </sharedItems>
    </cacheField>
    <cacheField name="Nature comptable 7 chiffres" numFmtId="0">
      <sharedItems containsSemiMixedTypes="0" containsString="0" containsNumber="1" containsInteger="1" minValue="3010000" maxValue="4635000"/>
    </cacheField>
    <cacheField name="Nature comptable avec libellé" numFmtId="0">
      <sharedItems count="28">
        <s v="3010000 - Traitement du personnel administratif"/>
        <s v="3020001 - Traitement des enseignants"/>
        <s v="3100001 - Fournitures et matériel de bureau"/>
        <s v="3102002 - Imprimés, impressions"/>
        <s v="3113000 - Matériel informatique"/>
        <s v="3130000 - Annonces, publications (hors emploi)"/>
        <s v="3130073 - Carte de crédit frais encaissements"/>
        <s v="3130191 - Organisation congrès"/>
        <s v="3130195 - Droits d'auteur"/>
        <s v="3132000 - Mandat, honoraires, prestations"/>
        <s v="3138000 - Conférenciers jurés intervenants ext."/>
        <s v="3160000 - Location de locaux"/>
        <s v="3161100 - Location de machines, véhicules, matériels et équi"/>
        <s v="3170001 - Déplacement Pers. Interne"/>
        <s v="3170002 - Déplacement, Hébergement conférencier Externe"/>
        <s v="3170102 - Repas , Conférencier externe"/>
        <s v="3634001 - Subvention accordées aux entreprises publiques"/>
        <s v="3910901 - Transfert prest.FONCT."/>
        <s v="3910910 - Transfert prest.PAT (30)"/>
        <s v="3910920 - Transfert prest.PENS"/>
        <s v="3980001 - Imputations internes-Transferts"/>
        <s v="3980002 - Imputations internes-OVH"/>
        <s v="4230003 - Inscriptions en formation continue"/>
        <s v="4240014 - Mandats, contrats"/>
        <s v="4250000 - Ventes diverses"/>
        <s v="4290992 - Autres recettes"/>
        <s v="4631001 - Allocation cantonale"/>
        <s v="4635000 - Cotisation publicité"/>
      </sharedItems>
    </cacheField>
    <cacheField name="Montant" numFmtId="164">
      <sharedItems containsSemiMixedTypes="0" containsString="0" containsNumber="1" minValue="-63694" maxValue="645682" count="29">
        <n v="1"/>
        <n v="0"/>
        <n v="316.3"/>
        <n v="4"/>
        <n v="2"/>
        <n v="-8"/>
        <n v="-1"/>
        <n v="645682" u="1"/>
        <n v="519896" u="1"/>
        <n v="8787" u="1"/>
        <n v="13123" u="1"/>
        <n v="-25000" u="1"/>
        <n v="-30000" u="1"/>
        <n v="87656" u="1"/>
        <n v="400" u="1"/>
        <n v="456786" u="1"/>
        <n v="123" u="1"/>
        <n v="713" u="1"/>
        <n v="4677" u="1"/>
        <n v="-222" u="1"/>
        <n v="31528.53" u="1"/>
        <n v="456452" u="1"/>
        <n v="-4635" u="1"/>
        <n v="45" u="1"/>
        <n v="4.1530000000000005" u="1"/>
        <n v="-63694" u="1"/>
        <n v="-2" u="1"/>
        <n v="12769" u="1"/>
        <n v="1273.88000000000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pport" refreshedDate="43270.643355439817" createdVersion="6" refreshedVersion="6" minRefreshableVersion="3" recordCount="66" xr:uid="{00000000-000A-0000-FFFF-FFFF00000000}">
  <cacheSource type="worksheet">
    <worksheetSource ref="I9:I87" sheet="Template"/>
  </cacheSource>
  <cacheFields count="1">
    <cacheField name="Nature Comptable" numFmtId="0">
      <sharedItems containsBlank="1" count="43">
        <m/>
        <s v=" "/>
        <s v="4230003 - Inscriptions en formation continue"/>
        <s v=""/>
        <s v="4631001 - Allocation cantonale"/>
        <s v="4635000 - Cotisation publicité"/>
        <s v="4250000 - Ventes diverses"/>
        <s v="3130000 - Annonces, publications (hors emploi)"/>
        <s v="3910901 - Transfert prest.FONCT."/>
        <s v="3133001 - Licences charges utilisation informatique"/>
        <s v="3132000 - Mandat, honoraires, prestations"/>
        <s v="3113000 - Matériel informatique"/>
        <s v="3130191 - Organisation congrès"/>
        <s v="3160000 - Location de locaux"/>
        <s v="3161100 - Location de machines, véhicules, matériels et équi"/>
        <s v="3100001 - Fournitures et matériel de bureau"/>
        <s v="3170101 - Repas, Pers. Interne"/>
        <s v="3170002 - Déplacement, Hébergement conférencier Externe"/>
        <s v="3170102 - Repas , Conférencier externe"/>
        <s v="3138000 - Conférenciers jurés intervenants ext."/>
        <s v="3020001 - Traitement des enseignants"/>
        <s v="30%  3132000 / 30% 3138000 / 30% 3910901 / 10%  3020001"/>
        <s v="3010000 - Traitement du personnel administratif"/>
        <s v="3634001 - Subvention accordées aux entreprises publiques"/>
        <s v="3130073 - Carte de crédit frais encaissements"/>
        <s v="3980002 - Imputations internes-OVH"/>
        <s v="(+) 3980001 ou (-) 4980001"/>
        <s v="4290992 - Autres recettes" u="1"/>
        <s v="3160000 - Location de locaux loyer" u="1"/>
        <s v="3130000 - Annonces, publicités" u="1"/>
        <s v="3980001 - Imputations internes-virements de réserves et de solde positif" u="1"/>
        <s v="3130191 - Organisation évènements, congrès , manifestations" u="1"/>
        <s v="3910920 - Transfert prestation PENS (30) facturation interne de salaires PENSE" u="1"/>
        <s v="3910901 - Transfert prestation FONCT.(31) facturation/paiement interne UNIGE" u="1"/>
        <s v="4240014 - Mandats, contrats" u="1"/>
        <s v="3910910 - Transfert prestation PAT (30) facturation internes de salaires PAT" u="1"/>
        <s v="3170001 - Déplacement Pers. Interne" u="1"/>
        <s v="3170002 - Déplacement conférencier Externe" u="1"/>
        <s v="3130195 - Droits d'auteur" u="1"/>
        <s v="3980002 - Imputations internes-OVH overhead UNIGE ou facultaires" u="1"/>
        <s v="3102002 - Imprimés, impressions" u="1"/>
        <s v="3634001 - Subv. Accordés aux organisations publiques et internationales" u="1"/>
        <s v="3160000 - Location de locaux loyer IOMBA dépens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30"/>
    <n v="30"/>
    <x v="0"/>
    <s v="301"/>
    <n v="301"/>
    <x v="0"/>
    <n v="3010000"/>
    <x v="0"/>
    <x v="0"/>
  </r>
  <r>
    <x v="0"/>
    <s v="30"/>
    <n v="30"/>
    <x v="0"/>
    <s v="302"/>
    <n v="302"/>
    <x v="1"/>
    <n v="3020001"/>
    <x v="1"/>
    <x v="0"/>
  </r>
  <r>
    <x v="0"/>
    <s v="31"/>
    <n v="31"/>
    <x v="1"/>
    <s v="310"/>
    <n v="310"/>
    <x v="2"/>
    <n v="3100001"/>
    <x v="2"/>
    <x v="0"/>
  </r>
  <r>
    <x v="0"/>
    <s v="31"/>
    <n v="31"/>
    <x v="1"/>
    <s v="310"/>
    <n v="310"/>
    <x v="2"/>
    <n v="3102002"/>
    <x v="3"/>
    <x v="1"/>
  </r>
  <r>
    <x v="0"/>
    <s v="31"/>
    <n v="31"/>
    <x v="1"/>
    <s v="311"/>
    <n v="311"/>
    <x v="3"/>
    <n v="3113000"/>
    <x v="4"/>
    <x v="0"/>
  </r>
  <r>
    <x v="0"/>
    <s v="31"/>
    <n v="31"/>
    <x v="1"/>
    <s v="313"/>
    <n v="313"/>
    <x v="4"/>
    <n v="3130000"/>
    <x v="5"/>
    <x v="1"/>
  </r>
  <r>
    <x v="0"/>
    <s v="31"/>
    <n v="31"/>
    <x v="1"/>
    <s v="313"/>
    <n v="313"/>
    <x v="4"/>
    <n v="3130073"/>
    <x v="6"/>
    <x v="1"/>
  </r>
  <r>
    <x v="0"/>
    <s v="31"/>
    <n v="31"/>
    <x v="1"/>
    <s v="313"/>
    <n v="313"/>
    <x v="4"/>
    <n v="3130191"/>
    <x v="7"/>
    <x v="2"/>
  </r>
  <r>
    <x v="0"/>
    <s v="31"/>
    <n v="31"/>
    <x v="1"/>
    <s v="313"/>
    <n v="313"/>
    <x v="4"/>
    <n v="3130195"/>
    <x v="8"/>
    <x v="0"/>
  </r>
  <r>
    <x v="0"/>
    <s v="31"/>
    <n v="31"/>
    <x v="1"/>
    <s v="313"/>
    <n v="313"/>
    <x v="4"/>
    <n v="3132000"/>
    <x v="9"/>
    <x v="3"/>
  </r>
  <r>
    <x v="0"/>
    <s v="31"/>
    <n v="31"/>
    <x v="1"/>
    <s v="313"/>
    <n v="313"/>
    <x v="4"/>
    <n v="3138000"/>
    <x v="10"/>
    <x v="1"/>
  </r>
  <r>
    <x v="0"/>
    <s v="31"/>
    <n v="31"/>
    <x v="1"/>
    <s v="316"/>
    <n v="316"/>
    <x v="5"/>
    <n v="3160000"/>
    <x v="11"/>
    <x v="1"/>
  </r>
  <r>
    <x v="0"/>
    <s v="31"/>
    <n v="31"/>
    <x v="1"/>
    <s v="316"/>
    <n v="316"/>
    <x v="5"/>
    <n v="3161100"/>
    <x v="12"/>
    <x v="0"/>
  </r>
  <r>
    <x v="0"/>
    <s v="31"/>
    <n v="31"/>
    <x v="1"/>
    <s v="317"/>
    <n v="317"/>
    <x v="6"/>
    <n v="3170001"/>
    <x v="13"/>
    <x v="1"/>
  </r>
  <r>
    <x v="0"/>
    <s v="31"/>
    <n v="31"/>
    <x v="1"/>
    <s v="317"/>
    <n v="317"/>
    <x v="6"/>
    <n v="3170002"/>
    <x v="14"/>
    <x v="4"/>
  </r>
  <r>
    <x v="0"/>
    <s v="31"/>
    <n v="31"/>
    <x v="1"/>
    <s v="317"/>
    <n v="317"/>
    <x v="6"/>
    <n v="3170102"/>
    <x v="15"/>
    <x v="1"/>
  </r>
  <r>
    <x v="0"/>
    <s v="36"/>
    <n v="36"/>
    <x v="2"/>
    <s v="363"/>
    <n v="363"/>
    <x v="7"/>
    <n v="3634001"/>
    <x v="16"/>
    <x v="0"/>
  </r>
  <r>
    <x v="0"/>
    <s v="39"/>
    <n v="39"/>
    <x v="3"/>
    <s v="391"/>
    <n v="391"/>
    <x v="8"/>
    <n v="3910901"/>
    <x v="17"/>
    <x v="3"/>
  </r>
  <r>
    <x v="0"/>
    <s v="39"/>
    <n v="39"/>
    <x v="3"/>
    <s v="391"/>
    <n v="391"/>
    <x v="8"/>
    <n v="3910910"/>
    <x v="18"/>
    <x v="1"/>
  </r>
  <r>
    <x v="0"/>
    <s v="39"/>
    <n v="39"/>
    <x v="3"/>
    <s v="391"/>
    <n v="391"/>
    <x v="8"/>
    <n v="3910920"/>
    <x v="19"/>
    <x v="1"/>
  </r>
  <r>
    <x v="0"/>
    <s v="39"/>
    <n v="39"/>
    <x v="3"/>
    <s v="398"/>
    <n v="398"/>
    <x v="9"/>
    <n v="3980001"/>
    <x v="20"/>
    <x v="1"/>
  </r>
  <r>
    <x v="0"/>
    <s v="39"/>
    <n v="39"/>
    <x v="3"/>
    <s v="398"/>
    <n v="398"/>
    <x v="9"/>
    <n v="3980002"/>
    <x v="21"/>
    <x v="1"/>
  </r>
  <r>
    <x v="1"/>
    <s v="42"/>
    <n v="42"/>
    <x v="4"/>
    <s v="423"/>
    <n v="423"/>
    <x v="10"/>
    <n v="4230003"/>
    <x v="22"/>
    <x v="5"/>
  </r>
  <r>
    <x v="1"/>
    <s v="42"/>
    <n v="42"/>
    <x v="4"/>
    <s v="424"/>
    <n v="424"/>
    <x v="11"/>
    <n v="4240014"/>
    <x v="23"/>
    <x v="1"/>
  </r>
  <r>
    <x v="1"/>
    <s v="42"/>
    <n v="42"/>
    <x v="4"/>
    <s v="425"/>
    <n v="425"/>
    <x v="12"/>
    <n v="4250000"/>
    <x v="24"/>
    <x v="6"/>
  </r>
  <r>
    <x v="1"/>
    <s v="42"/>
    <n v="42"/>
    <x v="4"/>
    <s v="429"/>
    <n v="429"/>
    <x v="13"/>
    <n v="4290992"/>
    <x v="25"/>
    <x v="1"/>
  </r>
  <r>
    <x v="1"/>
    <s v="46"/>
    <n v="46"/>
    <x v="5"/>
    <s v="463"/>
    <n v="463"/>
    <x v="14"/>
    <n v="4631001"/>
    <x v="26"/>
    <x v="6"/>
  </r>
  <r>
    <x v="1"/>
    <s v="46"/>
    <n v="46"/>
    <x v="5"/>
    <s v="463"/>
    <n v="463"/>
    <x v="14"/>
    <n v="4635000"/>
    <x v="27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</r>
  <r>
    <x v="0"/>
  </r>
  <r>
    <x v="1"/>
  </r>
  <r>
    <x v="0"/>
  </r>
  <r>
    <x v="2"/>
  </r>
  <r>
    <x v="2"/>
  </r>
  <r>
    <x v="2"/>
  </r>
  <r>
    <x v="2"/>
  </r>
  <r>
    <x v="2"/>
  </r>
  <r>
    <x v="2"/>
  </r>
  <r>
    <x v="2"/>
  </r>
  <r>
    <x v="2"/>
  </r>
  <r>
    <x v="3"/>
  </r>
  <r>
    <x v="4"/>
  </r>
  <r>
    <x v="5"/>
  </r>
  <r>
    <x v="3"/>
  </r>
  <r>
    <x v="6"/>
  </r>
  <r>
    <x v="3"/>
  </r>
  <r>
    <x v="3"/>
  </r>
  <r>
    <x v="7"/>
  </r>
  <r>
    <x v="7"/>
  </r>
  <r>
    <x v="8"/>
  </r>
  <r>
    <x v="8"/>
  </r>
  <r>
    <x v="9"/>
  </r>
  <r>
    <x v="3"/>
  </r>
  <r>
    <x v="8"/>
  </r>
  <r>
    <x v="10"/>
  </r>
  <r>
    <x v="3"/>
  </r>
  <r>
    <x v="11"/>
  </r>
  <r>
    <x v="10"/>
  </r>
  <r>
    <x v="3"/>
  </r>
  <r>
    <x v="12"/>
  </r>
  <r>
    <x v="12"/>
  </r>
  <r>
    <x v="12"/>
  </r>
  <r>
    <x v="12"/>
  </r>
  <r>
    <x v="3"/>
  </r>
  <r>
    <x v="13"/>
  </r>
  <r>
    <x v="14"/>
  </r>
  <r>
    <x v="3"/>
  </r>
  <r>
    <x v="15"/>
  </r>
  <r>
    <x v="3"/>
  </r>
  <r>
    <x v="16"/>
  </r>
  <r>
    <x v="10"/>
  </r>
  <r>
    <x v="0"/>
  </r>
  <r>
    <x v="3"/>
  </r>
  <r>
    <x v="17"/>
  </r>
  <r>
    <x v="18"/>
  </r>
  <r>
    <x v="0"/>
  </r>
  <r>
    <x v="10"/>
  </r>
  <r>
    <x v="19"/>
  </r>
  <r>
    <x v="8"/>
  </r>
  <r>
    <x v="20"/>
  </r>
  <r>
    <x v="21"/>
  </r>
  <r>
    <x v="21"/>
  </r>
  <r>
    <x v="21"/>
  </r>
  <r>
    <x v="0"/>
  </r>
  <r>
    <x v="10"/>
  </r>
  <r>
    <x v="20"/>
  </r>
  <r>
    <x v="22"/>
  </r>
  <r>
    <x v="3"/>
  </r>
  <r>
    <x v="23"/>
  </r>
  <r>
    <x v="24"/>
  </r>
  <r>
    <x v="25"/>
  </r>
  <r>
    <x v="25"/>
  </r>
  <r>
    <x v="0"/>
  </r>
  <r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B5:C57" firstHeaderRow="1" firstDataRow="1" firstDataCol="1" rowPageCount="1" colPageCount="1"/>
  <pivotFields count="10"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7">
        <item x="0"/>
        <item x="1"/>
        <item x="3"/>
        <item x="2"/>
        <item x="4"/>
        <item x="5"/>
        <item t="default"/>
      </items>
    </pivotField>
    <pivotField showAll="0"/>
    <pivotField showAll="0"/>
    <pivotField axis="axisRow" showAll="0">
      <items count="16">
        <item x="0"/>
        <item x="2"/>
        <item x="3"/>
        <item x="5"/>
        <item x="8"/>
        <item x="9"/>
        <item x="10"/>
        <item x="12"/>
        <item x="13"/>
        <item x="1"/>
        <item x="4"/>
        <item x="6"/>
        <item x="7"/>
        <item x="11"/>
        <item x="14"/>
        <item t="default"/>
      </items>
    </pivotField>
    <pivotField showAll="0"/>
    <pivotField axis="axisRow" showAll="0">
      <items count="29">
        <item x="0"/>
        <item x="1"/>
        <item x="2"/>
        <item x="3"/>
        <item x="6"/>
        <item x="9"/>
        <item x="10"/>
        <item x="12"/>
        <item x="22"/>
        <item x="4"/>
        <item x="8"/>
        <item x="13"/>
        <item x="24"/>
        <item x="25"/>
        <item x="26"/>
        <item x="5"/>
        <item x="7"/>
        <item x="11"/>
        <item x="14"/>
        <item x="16"/>
        <item x="17"/>
        <item x="18"/>
        <item x="19"/>
        <item x="20"/>
        <item x="21"/>
        <item x="23"/>
        <item x="27"/>
        <item x="15"/>
        <item t="default"/>
      </items>
    </pivotField>
    <pivotField axis="axisPage" dataField="1" showAll="0">
      <items count="30">
        <item x="1"/>
        <item m="1" x="23"/>
        <item m="1" x="15"/>
        <item m="1" x="27"/>
        <item m="1" x="14"/>
        <item m="1" x="16"/>
        <item m="1" x="17"/>
        <item m="1" x="10"/>
        <item m="1" x="13"/>
        <item m="1" x="25"/>
        <item m="1" x="19"/>
        <item m="1" x="11"/>
        <item m="1" x="28"/>
        <item m="1" x="22"/>
        <item m="1" x="12"/>
        <item m="1" x="21"/>
        <item m="1" x="18"/>
        <item m="1" x="7"/>
        <item m="1" x="8"/>
        <item m="1" x="9"/>
        <item m="1" x="20"/>
        <item x="0"/>
        <item m="1" x="24"/>
        <item x="3"/>
        <item x="4"/>
        <item x="5"/>
        <item x="6"/>
        <item m="1" x="26"/>
        <item x="2"/>
        <item t="default"/>
      </items>
    </pivotField>
  </pivotFields>
  <rowFields count="4">
    <field x="0"/>
    <field x="3"/>
    <field x="6"/>
    <field x="8"/>
  </rowFields>
  <rowItems count="52">
    <i>
      <x/>
    </i>
    <i r="1">
      <x/>
    </i>
    <i r="2">
      <x/>
    </i>
    <i r="3">
      <x/>
    </i>
    <i r="2">
      <x v="9"/>
    </i>
    <i r="3">
      <x v="1"/>
    </i>
    <i r="1">
      <x v="1"/>
    </i>
    <i r="2">
      <x v="1"/>
    </i>
    <i r="3">
      <x v="2"/>
    </i>
    <i r="3">
      <x v="3"/>
    </i>
    <i r="2">
      <x v="2"/>
    </i>
    <i r="3">
      <x v="9"/>
    </i>
    <i r="2">
      <x v="3"/>
    </i>
    <i r="3">
      <x v="7"/>
    </i>
    <i r="3">
      <x v="17"/>
    </i>
    <i r="2">
      <x v="10"/>
    </i>
    <i r="3">
      <x v="4"/>
    </i>
    <i r="3">
      <x v="5"/>
    </i>
    <i r="3">
      <x v="6"/>
    </i>
    <i r="3">
      <x v="10"/>
    </i>
    <i r="3">
      <x v="15"/>
    </i>
    <i r="3">
      <x v="16"/>
    </i>
    <i r="2">
      <x v="11"/>
    </i>
    <i r="3">
      <x v="11"/>
    </i>
    <i r="3">
      <x v="18"/>
    </i>
    <i r="3">
      <x v="27"/>
    </i>
    <i r="1">
      <x v="2"/>
    </i>
    <i r="2">
      <x v="4"/>
    </i>
    <i r="3">
      <x v="20"/>
    </i>
    <i r="3">
      <x v="21"/>
    </i>
    <i r="3">
      <x v="22"/>
    </i>
    <i r="2">
      <x v="5"/>
    </i>
    <i r="3">
      <x v="23"/>
    </i>
    <i r="3">
      <x v="24"/>
    </i>
    <i r="1">
      <x v="3"/>
    </i>
    <i r="2">
      <x v="12"/>
    </i>
    <i r="3">
      <x v="19"/>
    </i>
    <i>
      <x v="1"/>
    </i>
    <i r="1">
      <x v="4"/>
    </i>
    <i r="2">
      <x v="6"/>
    </i>
    <i r="3">
      <x v="8"/>
    </i>
    <i r="2">
      <x v="7"/>
    </i>
    <i r="3">
      <x v="12"/>
    </i>
    <i r="2">
      <x v="8"/>
    </i>
    <i r="3">
      <x v="13"/>
    </i>
    <i r="2">
      <x v="13"/>
    </i>
    <i r="3">
      <x v="25"/>
    </i>
    <i r="1">
      <x v="5"/>
    </i>
    <i r="2">
      <x v="14"/>
    </i>
    <i r="3">
      <x v="14"/>
    </i>
    <i r="3">
      <x v="26"/>
    </i>
    <i t="grand">
      <x/>
    </i>
  </rowItems>
  <colItems count="1">
    <i/>
  </colItems>
  <pageFields count="1">
    <pageField fld="9" hier="-1"/>
  </pageFields>
  <dataFields count="1">
    <dataField name="Somme de Montant" fld="9" baseField="5" baseItem="0"/>
  </dataFields>
  <formats count="152"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0" type="button" dataOnly="0" labelOnly="1" outline="0" axis="axisRow" fieldPosition="0"/>
    </format>
    <format dxfId="147">
      <pivotArea dataOnly="0" labelOnly="1" outline="0" axis="axisValues" fieldPosition="0"/>
    </format>
    <format dxfId="146">
      <pivotArea dataOnly="0" labelOnly="1" fieldPosition="0">
        <references count="1">
          <reference field="0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1" selected="0">
            <x v="0"/>
          </reference>
          <reference field="3" count="4">
            <x v="0"/>
            <x v="1"/>
            <x v="2"/>
            <x v="3"/>
          </reference>
        </references>
      </pivotArea>
    </format>
    <format dxfId="143">
      <pivotArea dataOnly="0" labelOnly="1" fieldPosition="0">
        <references count="2">
          <reference field="0" count="1" selected="0">
            <x v="1"/>
          </reference>
          <reference field="3" count="2">
            <x v="4"/>
            <x v="5"/>
          </reference>
        </references>
      </pivotArea>
    </format>
    <format dxfId="14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6" count="2">
            <x v="0"/>
            <x v="9"/>
          </reference>
        </references>
      </pivotArea>
    </format>
    <format dxfId="141">
      <pivotArea dataOnly="0" labelOnly="1" fieldPosition="0">
        <references count="3">
          <reference field="0" count="1" selected="0">
            <x v="0"/>
          </reference>
          <reference field="3" count="1" selected="0">
            <x v="1"/>
          </reference>
          <reference field="6" count="5">
            <x v="1"/>
            <x v="2"/>
            <x v="3"/>
            <x v="10"/>
            <x v="11"/>
          </reference>
        </references>
      </pivotArea>
    </format>
    <format dxfId="140">
      <pivotArea dataOnly="0" labelOnly="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6" count="2">
            <x v="4"/>
            <x v="5"/>
          </reference>
        </references>
      </pivotArea>
    </format>
    <format dxfId="139">
      <pivotArea dataOnly="0" labelOnly="1" fieldPosition="0">
        <references count="3">
          <reference field="0" count="1" selected="0">
            <x v="0"/>
          </reference>
          <reference field="3" count="1" selected="0">
            <x v="3"/>
          </reference>
          <reference field="6" count="1">
            <x v="12"/>
          </reference>
        </references>
      </pivotArea>
    </format>
    <format dxfId="138">
      <pivotArea dataOnly="0" labelOnly="1" fieldPosition="0">
        <references count="3">
          <reference field="0" count="1" selected="0">
            <x v="1"/>
          </reference>
          <reference field="3" count="1" selected="0">
            <x v="4"/>
          </reference>
          <reference field="6" count="4">
            <x v="6"/>
            <x v="7"/>
            <x v="8"/>
            <x v="13"/>
          </reference>
        </references>
      </pivotArea>
    </format>
    <format dxfId="137">
      <pivotArea dataOnly="0" labelOnly="1" fieldPosition="0">
        <references count="3">
          <reference field="0" count="1" selected="0">
            <x v="1"/>
          </reference>
          <reference field="3" count="1" selected="0">
            <x v="5"/>
          </reference>
          <reference field="6" count="1">
            <x v="14"/>
          </reference>
        </references>
      </pivotArea>
    </format>
    <format dxfId="13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135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  <reference field="8" count="1">
            <x v="1"/>
          </reference>
        </references>
      </pivotArea>
    </format>
    <format dxfId="134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  <reference field="8" count="2">
            <x v="2"/>
            <x v="3"/>
          </reference>
        </references>
      </pivotArea>
    </format>
    <format dxfId="133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132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  <reference field="8" count="2">
            <x v="7"/>
            <x v="17"/>
          </reference>
        </references>
      </pivotArea>
    </format>
    <format dxfId="131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  <reference field="8" count="6">
            <x v="4"/>
            <x v="5"/>
            <x v="6"/>
            <x v="10"/>
            <x v="15"/>
            <x v="16"/>
          </reference>
        </references>
      </pivotArea>
    </format>
    <format dxfId="130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  <reference field="8" count="2">
            <x v="11"/>
            <x v="18"/>
          </reference>
        </references>
      </pivotArea>
    </format>
    <format dxfId="129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  <reference field="8" count="3">
            <x v="20"/>
            <x v="21"/>
            <x v="22"/>
          </reference>
        </references>
      </pivotArea>
    </format>
    <format dxfId="128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  <reference field="8" count="2">
            <x v="23"/>
            <x v="24"/>
          </reference>
        </references>
      </pivotArea>
    </format>
    <format dxfId="127">
      <pivotArea dataOnly="0" labelOnly="1" fieldPosition="0">
        <references count="4">
          <reference field="0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8" count="1">
            <x v="19"/>
          </reference>
        </references>
      </pivotArea>
    </format>
    <format dxfId="126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6"/>
          </reference>
          <reference field="8" count="1">
            <x v="8"/>
          </reference>
        </references>
      </pivotArea>
    </format>
    <format dxfId="125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7"/>
          </reference>
          <reference field="8" count="1">
            <x v="12"/>
          </reference>
        </references>
      </pivotArea>
    </format>
    <format dxfId="124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8"/>
          </reference>
          <reference field="8" count="1">
            <x v="13"/>
          </reference>
        </references>
      </pivotArea>
    </format>
    <format dxfId="123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13"/>
          </reference>
          <reference field="8" count="1">
            <x v="25"/>
          </reference>
        </references>
      </pivotArea>
    </format>
    <format dxfId="122">
      <pivotArea dataOnly="0" labelOnly="1" fieldPosition="0">
        <references count="4">
          <reference field="0" count="1" selected="0">
            <x v="1"/>
          </reference>
          <reference field="3" count="1" selected="0">
            <x v="5"/>
          </reference>
          <reference field="6" count="1" selected="0">
            <x v="14"/>
          </reference>
          <reference field="8" count="1">
            <x v="14"/>
          </reference>
        </references>
      </pivotArea>
    </format>
    <format dxfId="121">
      <pivotArea dataOnly="0" labelOnly="1" outline="0" axis="axisValues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field="0" type="button" dataOnly="0" labelOnly="1" outline="0" axis="axisRow" fieldPosition="0"/>
    </format>
    <format dxfId="117">
      <pivotArea dataOnly="0" labelOnly="1" outline="0" axis="axisValues" fieldPosition="0"/>
    </format>
    <format dxfId="116">
      <pivotArea dataOnly="0" labelOnly="1" fieldPosition="0">
        <references count="1">
          <reference field="0" count="0"/>
        </references>
      </pivotArea>
    </format>
    <format dxfId="115">
      <pivotArea dataOnly="0" labelOnly="1" grandRow="1" outline="0" fieldPosition="0"/>
    </format>
    <format dxfId="114">
      <pivotArea dataOnly="0" labelOnly="1" fieldPosition="0">
        <references count="2">
          <reference field="0" count="1" selected="0">
            <x v="0"/>
          </reference>
          <reference field="3" count="4">
            <x v="0"/>
            <x v="1"/>
            <x v="2"/>
            <x v="3"/>
          </reference>
        </references>
      </pivotArea>
    </format>
    <format dxfId="113">
      <pivotArea dataOnly="0" labelOnly="1" fieldPosition="0">
        <references count="2">
          <reference field="0" count="1" selected="0">
            <x v="1"/>
          </reference>
          <reference field="3" count="2">
            <x v="4"/>
            <x v="5"/>
          </reference>
        </references>
      </pivotArea>
    </format>
    <format dxfId="11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6" count="2">
            <x v="0"/>
            <x v="9"/>
          </reference>
        </references>
      </pivotArea>
    </format>
    <format dxfId="111">
      <pivotArea dataOnly="0" labelOnly="1" fieldPosition="0">
        <references count="3">
          <reference field="0" count="1" selected="0">
            <x v="0"/>
          </reference>
          <reference field="3" count="1" selected="0">
            <x v="1"/>
          </reference>
          <reference field="6" count="5">
            <x v="1"/>
            <x v="2"/>
            <x v="3"/>
            <x v="10"/>
            <x v="11"/>
          </reference>
        </references>
      </pivotArea>
    </format>
    <format dxfId="110">
      <pivotArea dataOnly="0" labelOnly="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6" count="2">
            <x v="4"/>
            <x v="5"/>
          </reference>
        </references>
      </pivotArea>
    </format>
    <format dxfId="109">
      <pivotArea dataOnly="0" labelOnly="1" fieldPosition="0">
        <references count="3">
          <reference field="0" count="1" selected="0">
            <x v="0"/>
          </reference>
          <reference field="3" count="1" selected="0">
            <x v="3"/>
          </reference>
          <reference field="6" count="1">
            <x v="12"/>
          </reference>
        </references>
      </pivotArea>
    </format>
    <format dxfId="108">
      <pivotArea dataOnly="0" labelOnly="1" fieldPosition="0">
        <references count="3">
          <reference field="0" count="1" selected="0">
            <x v="1"/>
          </reference>
          <reference field="3" count="1" selected="0">
            <x v="4"/>
          </reference>
          <reference field="6" count="4">
            <x v="6"/>
            <x v="7"/>
            <x v="8"/>
            <x v="13"/>
          </reference>
        </references>
      </pivotArea>
    </format>
    <format dxfId="107">
      <pivotArea dataOnly="0" labelOnly="1" fieldPosition="0">
        <references count="3">
          <reference field="0" count="1" selected="0">
            <x v="1"/>
          </reference>
          <reference field="3" count="1" selected="0">
            <x v="5"/>
          </reference>
          <reference field="6" count="1">
            <x v="14"/>
          </reference>
        </references>
      </pivotArea>
    </format>
    <format dxfId="10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105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  <reference field="8" count="1">
            <x v="1"/>
          </reference>
        </references>
      </pivotArea>
    </format>
    <format dxfId="104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  <reference field="8" count="2">
            <x v="2"/>
            <x v="3"/>
          </reference>
        </references>
      </pivotArea>
    </format>
    <format dxfId="103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102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  <reference field="8" count="2">
            <x v="7"/>
            <x v="17"/>
          </reference>
        </references>
      </pivotArea>
    </format>
    <format dxfId="101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  <reference field="8" count="6">
            <x v="4"/>
            <x v="5"/>
            <x v="6"/>
            <x v="10"/>
            <x v="15"/>
            <x v="16"/>
          </reference>
        </references>
      </pivotArea>
    </format>
    <format dxfId="100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  <reference field="8" count="2">
            <x v="11"/>
            <x v="18"/>
          </reference>
        </references>
      </pivotArea>
    </format>
    <format dxfId="99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  <reference field="8" count="3">
            <x v="20"/>
            <x v="21"/>
            <x v="22"/>
          </reference>
        </references>
      </pivotArea>
    </format>
    <format dxfId="98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  <reference field="8" count="2">
            <x v="23"/>
            <x v="24"/>
          </reference>
        </references>
      </pivotArea>
    </format>
    <format dxfId="97">
      <pivotArea dataOnly="0" labelOnly="1" fieldPosition="0">
        <references count="4">
          <reference field="0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8" count="1">
            <x v="19"/>
          </reference>
        </references>
      </pivotArea>
    </format>
    <format dxfId="96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6"/>
          </reference>
          <reference field="8" count="1">
            <x v="8"/>
          </reference>
        </references>
      </pivotArea>
    </format>
    <format dxfId="95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7"/>
          </reference>
          <reference field="8" count="1">
            <x v="12"/>
          </reference>
        </references>
      </pivotArea>
    </format>
    <format dxfId="94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8"/>
          </reference>
          <reference field="8" count="1">
            <x v="13"/>
          </reference>
        </references>
      </pivotArea>
    </format>
    <format dxfId="93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13"/>
          </reference>
          <reference field="8" count="1">
            <x v="25"/>
          </reference>
        </references>
      </pivotArea>
    </format>
    <format dxfId="92">
      <pivotArea dataOnly="0" labelOnly="1" fieldPosition="0">
        <references count="4">
          <reference field="0" count="1" selected="0">
            <x v="1"/>
          </reference>
          <reference field="3" count="1" selected="0">
            <x v="5"/>
          </reference>
          <reference field="6" count="1" selected="0">
            <x v="14"/>
          </reference>
          <reference field="8" count="1">
            <x v="14"/>
          </reference>
        </references>
      </pivotArea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grandRow="1" outline="0" fieldPosition="0"/>
    </format>
    <format dxfId="84">
      <pivotArea dataOnly="0" labelOnly="1" fieldPosition="0">
        <references count="2">
          <reference field="0" count="1" selected="0">
            <x v="0"/>
          </reference>
          <reference field="3" count="4">
            <x v="0"/>
            <x v="1"/>
            <x v="2"/>
            <x v="3"/>
          </reference>
        </references>
      </pivotArea>
    </format>
    <format dxfId="83">
      <pivotArea dataOnly="0" labelOnly="1" fieldPosition="0">
        <references count="2">
          <reference field="0" count="1" selected="0">
            <x v="1"/>
          </reference>
          <reference field="3" count="2">
            <x v="4"/>
            <x v="5"/>
          </reference>
        </references>
      </pivotArea>
    </format>
    <format dxfId="8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6" count="2">
            <x v="0"/>
            <x v="9"/>
          </reference>
        </references>
      </pivotArea>
    </format>
    <format dxfId="81">
      <pivotArea dataOnly="0" labelOnly="1" fieldPosition="0">
        <references count="3">
          <reference field="0" count="1" selected="0">
            <x v="0"/>
          </reference>
          <reference field="3" count="1" selected="0">
            <x v="1"/>
          </reference>
          <reference field="6" count="5">
            <x v="1"/>
            <x v="2"/>
            <x v="3"/>
            <x v="10"/>
            <x v="11"/>
          </reference>
        </references>
      </pivotArea>
    </format>
    <format dxfId="80">
      <pivotArea dataOnly="0" labelOnly="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6" count="2">
            <x v="4"/>
            <x v="5"/>
          </reference>
        </references>
      </pivotArea>
    </format>
    <format dxfId="79">
      <pivotArea dataOnly="0" labelOnly="1" fieldPosition="0">
        <references count="3">
          <reference field="0" count="1" selected="0">
            <x v="0"/>
          </reference>
          <reference field="3" count="1" selected="0">
            <x v="3"/>
          </reference>
          <reference field="6" count="1">
            <x v="12"/>
          </reference>
        </references>
      </pivotArea>
    </format>
    <format dxfId="78">
      <pivotArea dataOnly="0" labelOnly="1" fieldPosition="0">
        <references count="3">
          <reference field="0" count="1" selected="0">
            <x v="1"/>
          </reference>
          <reference field="3" count="1" selected="0">
            <x v="4"/>
          </reference>
          <reference field="6" count="4">
            <x v="6"/>
            <x v="7"/>
            <x v="8"/>
            <x v="13"/>
          </reference>
        </references>
      </pivotArea>
    </format>
    <format dxfId="77">
      <pivotArea dataOnly="0" labelOnly="1" fieldPosition="0">
        <references count="3">
          <reference field="0" count="1" selected="0">
            <x v="1"/>
          </reference>
          <reference field="3" count="1" selected="0">
            <x v="5"/>
          </reference>
          <reference field="6" count="1">
            <x v="14"/>
          </reference>
        </references>
      </pivotArea>
    </format>
    <format dxfId="7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75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  <reference field="8" count="1">
            <x v="1"/>
          </reference>
        </references>
      </pivotArea>
    </format>
    <format dxfId="74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  <reference field="8" count="2">
            <x v="2"/>
            <x v="3"/>
          </reference>
        </references>
      </pivotArea>
    </format>
    <format dxfId="73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72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  <reference field="8" count="2">
            <x v="7"/>
            <x v="17"/>
          </reference>
        </references>
      </pivotArea>
    </format>
    <format dxfId="71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  <reference field="8" count="6">
            <x v="4"/>
            <x v="5"/>
            <x v="6"/>
            <x v="10"/>
            <x v="15"/>
            <x v="16"/>
          </reference>
        </references>
      </pivotArea>
    </format>
    <format dxfId="70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  <reference field="8" count="2">
            <x v="11"/>
            <x v="18"/>
          </reference>
        </references>
      </pivotArea>
    </format>
    <format dxfId="69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  <reference field="8" count="3">
            <x v="20"/>
            <x v="21"/>
            <x v="22"/>
          </reference>
        </references>
      </pivotArea>
    </format>
    <format dxfId="68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  <reference field="8" count="2">
            <x v="23"/>
            <x v="24"/>
          </reference>
        </references>
      </pivotArea>
    </format>
    <format dxfId="67">
      <pivotArea dataOnly="0" labelOnly="1" fieldPosition="0">
        <references count="4">
          <reference field="0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8" count="1">
            <x v="19"/>
          </reference>
        </references>
      </pivotArea>
    </format>
    <format dxfId="66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6"/>
          </reference>
          <reference field="8" count="1">
            <x v="8"/>
          </reference>
        </references>
      </pivotArea>
    </format>
    <format dxfId="65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7"/>
          </reference>
          <reference field="8" count="1">
            <x v="12"/>
          </reference>
        </references>
      </pivotArea>
    </format>
    <format dxfId="64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8"/>
          </reference>
          <reference field="8" count="1">
            <x v="13"/>
          </reference>
        </references>
      </pivotArea>
    </format>
    <format dxfId="63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13"/>
          </reference>
          <reference field="8" count="1">
            <x v="25"/>
          </reference>
        </references>
      </pivotArea>
    </format>
    <format dxfId="62">
      <pivotArea dataOnly="0" labelOnly="1" fieldPosition="0">
        <references count="4">
          <reference field="0" count="1" selected="0">
            <x v="1"/>
          </reference>
          <reference field="3" count="1" selected="0">
            <x v="5"/>
          </reference>
          <reference field="6" count="1" selected="0">
            <x v="14"/>
          </reference>
          <reference field="8" count="1">
            <x v="14"/>
          </reference>
        </references>
      </pivotArea>
    </format>
    <format dxfId="61">
      <pivotArea dataOnly="0" labelOnly="1" outline="0" axis="axisValues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0" type="button" dataOnly="0" labelOnly="1" outline="0" axis="axisRow" fieldPosition="0"/>
    </format>
    <format dxfId="57">
      <pivotArea dataOnly="0" labelOnly="1" outline="0" axis="axisValues" fieldPosition="0"/>
    </format>
    <format dxfId="56">
      <pivotArea dataOnly="0" labelOnly="1" fieldPosition="0">
        <references count="1">
          <reference field="0" count="0"/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0" count="1" selected="0">
            <x v="0"/>
          </reference>
          <reference field="3" count="4">
            <x v="0"/>
            <x v="1"/>
            <x v="2"/>
            <x v="3"/>
          </reference>
        </references>
      </pivotArea>
    </format>
    <format dxfId="53">
      <pivotArea dataOnly="0" labelOnly="1" fieldPosition="0">
        <references count="2">
          <reference field="0" count="1" selected="0">
            <x v="1"/>
          </reference>
          <reference field="3" count="2">
            <x v="4"/>
            <x v="5"/>
          </reference>
        </references>
      </pivotArea>
    </format>
    <format dxfId="5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6" count="2">
            <x v="0"/>
            <x v="9"/>
          </reference>
        </references>
      </pivotArea>
    </format>
    <format dxfId="51">
      <pivotArea dataOnly="0" labelOnly="1" fieldPosition="0">
        <references count="3">
          <reference field="0" count="1" selected="0">
            <x v="0"/>
          </reference>
          <reference field="3" count="1" selected="0">
            <x v="1"/>
          </reference>
          <reference field="6" count="5">
            <x v="1"/>
            <x v="2"/>
            <x v="3"/>
            <x v="10"/>
            <x v="11"/>
          </reference>
        </references>
      </pivotArea>
    </format>
    <format dxfId="50">
      <pivotArea dataOnly="0" labelOnly="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6" count="2">
            <x v="4"/>
            <x v="5"/>
          </reference>
        </references>
      </pivotArea>
    </format>
    <format dxfId="49">
      <pivotArea dataOnly="0" labelOnly="1" fieldPosition="0">
        <references count="3">
          <reference field="0" count="1" selected="0">
            <x v="0"/>
          </reference>
          <reference field="3" count="1" selected="0">
            <x v="3"/>
          </reference>
          <reference field="6" count="1">
            <x v="12"/>
          </reference>
        </references>
      </pivotArea>
    </format>
    <format dxfId="48">
      <pivotArea dataOnly="0" labelOnly="1" fieldPosition="0">
        <references count="3">
          <reference field="0" count="1" selected="0">
            <x v="1"/>
          </reference>
          <reference field="3" count="1" selected="0">
            <x v="4"/>
          </reference>
          <reference field="6" count="4">
            <x v="6"/>
            <x v="7"/>
            <x v="8"/>
            <x v="13"/>
          </reference>
        </references>
      </pivotArea>
    </format>
    <format dxfId="47">
      <pivotArea dataOnly="0" labelOnly="1" fieldPosition="0">
        <references count="3">
          <reference field="0" count="1" selected="0">
            <x v="1"/>
          </reference>
          <reference field="3" count="1" selected="0">
            <x v="5"/>
          </reference>
          <reference field="6" count="1">
            <x v="14"/>
          </reference>
        </references>
      </pivotArea>
    </format>
    <format dxfId="4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45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  <reference field="8" count="1">
            <x v="1"/>
          </reference>
        </references>
      </pivotArea>
    </format>
    <format dxfId="44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  <reference field="8" count="2">
            <x v="2"/>
            <x v="3"/>
          </reference>
        </references>
      </pivotArea>
    </format>
    <format dxfId="43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42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  <reference field="8" count="2">
            <x v="7"/>
            <x v="17"/>
          </reference>
        </references>
      </pivotArea>
    </format>
    <format dxfId="41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  <reference field="8" count="6">
            <x v="4"/>
            <x v="5"/>
            <x v="6"/>
            <x v="10"/>
            <x v="15"/>
            <x v="16"/>
          </reference>
        </references>
      </pivotArea>
    </format>
    <format dxfId="40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  <reference field="8" count="2">
            <x v="11"/>
            <x v="18"/>
          </reference>
        </references>
      </pivotArea>
    </format>
    <format dxfId="39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  <reference field="8" count="3">
            <x v="20"/>
            <x v="21"/>
            <x v="22"/>
          </reference>
        </references>
      </pivotArea>
    </format>
    <format dxfId="38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  <reference field="8" count="2">
            <x v="23"/>
            <x v="24"/>
          </reference>
        </references>
      </pivotArea>
    </format>
    <format dxfId="37">
      <pivotArea dataOnly="0" labelOnly="1" fieldPosition="0">
        <references count="4">
          <reference field="0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8" count="1">
            <x v="19"/>
          </reference>
        </references>
      </pivotArea>
    </format>
    <format dxfId="36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6"/>
          </reference>
          <reference field="8" count="1">
            <x v="8"/>
          </reference>
        </references>
      </pivotArea>
    </format>
    <format dxfId="35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7"/>
          </reference>
          <reference field="8" count="1">
            <x v="12"/>
          </reference>
        </references>
      </pivotArea>
    </format>
    <format dxfId="34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8"/>
          </reference>
          <reference field="8" count="1">
            <x v="13"/>
          </reference>
        </references>
      </pivotArea>
    </format>
    <format dxfId="33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13"/>
          </reference>
          <reference field="8" count="1">
            <x v="25"/>
          </reference>
        </references>
      </pivotArea>
    </format>
    <format dxfId="32">
      <pivotArea dataOnly="0" labelOnly="1" fieldPosition="0">
        <references count="4">
          <reference field="0" count="1" selected="0">
            <x v="1"/>
          </reference>
          <reference field="3" count="1" selected="0">
            <x v="5"/>
          </reference>
          <reference field="6" count="1" selected="0">
            <x v="14"/>
          </reference>
          <reference field="8" count="1">
            <x v="14"/>
          </reference>
        </references>
      </pivotArea>
    </format>
    <format dxfId="31">
      <pivotArea dataOnly="0" labelOnly="1" outline="0" axis="axisValues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0" count="1" selected="0">
            <x v="0"/>
          </reference>
          <reference field="3" count="4">
            <x v="0"/>
            <x v="1"/>
            <x v="2"/>
            <x v="3"/>
          </reference>
        </references>
      </pivotArea>
    </format>
    <format dxfId="23">
      <pivotArea dataOnly="0" labelOnly="1" fieldPosition="0">
        <references count="2">
          <reference field="0" count="1" selected="0">
            <x v="1"/>
          </reference>
          <reference field="3" count="2">
            <x v="4"/>
            <x v="5"/>
          </reference>
        </references>
      </pivotArea>
    </format>
    <format dxfId="2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6" count="2">
            <x v="0"/>
            <x v="9"/>
          </reference>
        </references>
      </pivotArea>
    </format>
    <format dxfId="21">
      <pivotArea dataOnly="0" labelOnly="1" fieldPosition="0">
        <references count="3">
          <reference field="0" count="1" selected="0">
            <x v="0"/>
          </reference>
          <reference field="3" count="1" selected="0">
            <x v="1"/>
          </reference>
          <reference field="6" count="5">
            <x v="1"/>
            <x v="2"/>
            <x v="3"/>
            <x v="10"/>
            <x v="11"/>
          </reference>
        </references>
      </pivotArea>
    </format>
    <format dxfId="20">
      <pivotArea dataOnly="0" labelOnly="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6" count="2">
            <x v="4"/>
            <x v="5"/>
          </reference>
        </references>
      </pivotArea>
    </format>
    <format dxfId="19">
      <pivotArea dataOnly="0" labelOnly="1" fieldPosition="0">
        <references count="3">
          <reference field="0" count="1" selected="0">
            <x v="0"/>
          </reference>
          <reference field="3" count="1" selected="0">
            <x v="3"/>
          </reference>
          <reference field="6" count="1">
            <x v="12"/>
          </reference>
        </references>
      </pivotArea>
    </format>
    <format dxfId="18">
      <pivotArea dataOnly="0" labelOnly="1" fieldPosition="0">
        <references count="3">
          <reference field="0" count="1" selected="0">
            <x v="1"/>
          </reference>
          <reference field="3" count="1" selected="0">
            <x v="4"/>
          </reference>
          <reference field="6" count="4">
            <x v="6"/>
            <x v="7"/>
            <x v="8"/>
            <x v="13"/>
          </reference>
        </references>
      </pivotArea>
    </format>
    <format dxfId="17">
      <pivotArea dataOnly="0" labelOnly="1" fieldPosition="0">
        <references count="3">
          <reference field="0" count="1" selected="0">
            <x v="1"/>
          </reference>
          <reference field="3" count="1" selected="0">
            <x v="5"/>
          </reference>
          <reference field="6" count="1">
            <x v="14"/>
          </reference>
        </references>
      </pivotArea>
    </format>
    <format dxfId="1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15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  <reference field="8" count="1">
            <x v="1"/>
          </reference>
        </references>
      </pivotArea>
    </format>
    <format dxfId="14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  <reference field="8" count="2">
            <x v="2"/>
            <x v="3"/>
          </reference>
        </references>
      </pivotArea>
    </format>
    <format dxfId="13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12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  <reference field="8" count="2">
            <x v="7"/>
            <x v="17"/>
          </reference>
        </references>
      </pivotArea>
    </format>
    <format dxfId="11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  <reference field="8" count="6">
            <x v="4"/>
            <x v="5"/>
            <x v="6"/>
            <x v="10"/>
            <x v="15"/>
            <x v="16"/>
          </reference>
        </references>
      </pivotArea>
    </format>
    <format dxfId="10">
      <pivotArea dataOnly="0" labelOnly="1" fieldPosition="0">
        <references count="4">
          <reference field="0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  <reference field="8" count="2">
            <x v="11"/>
            <x v="18"/>
          </reference>
        </references>
      </pivotArea>
    </format>
    <format dxfId="9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  <reference field="8" count="3">
            <x v="20"/>
            <x v="21"/>
            <x v="22"/>
          </reference>
        </references>
      </pivotArea>
    </format>
    <format dxfId="8">
      <pivotArea dataOnly="0" labelOnly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  <reference field="8" count="2">
            <x v="23"/>
            <x v="24"/>
          </reference>
        </references>
      </pivotArea>
    </format>
    <format dxfId="7">
      <pivotArea dataOnly="0" labelOnly="1" fieldPosition="0">
        <references count="4">
          <reference field="0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8" count="1">
            <x v="19"/>
          </reference>
        </references>
      </pivotArea>
    </format>
    <format dxfId="6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6"/>
          </reference>
          <reference field="8" count="1">
            <x v="8"/>
          </reference>
        </references>
      </pivotArea>
    </format>
    <format dxfId="5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7"/>
          </reference>
          <reference field="8" count="1">
            <x v="12"/>
          </reference>
        </references>
      </pivotArea>
    </format>
    <format dxfId="4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8"/>
          </reference>
          <reference field="8" count="1">
            <x v="13"/>
          </reference>
        </references>
      </pivotArea>
    </format>
    <format dxfId="3">
      <pivotArea dataOnly="0" labelOnly="1" fieldPosition="0">
        <references count="4">
          <reference field="0" count="1" selected="0">
            <x v="1"/>
          </reference>
          <reference field="3" count="1" selected="0">
            <x v="4"/>
          </reference>
          <reference field="6" count="1" selected="0">
            <x v="13"/>
          </reference>
          <reference field="8" count="1">
            <x v="25"/>
          </reference>
        </references>
      </pivotArea>
    </format>
    <format dxfId="2">
      <pivotArea dataOnly="0" labelOnly="1" fieldPosition="0">
        <references count="4">
          <reference field="0" count="1" selected="0">
            <x v="1"/>
          </reference>
          <reference field="3" count="1" selected="0">
            <x v="5"/>
          </reference>
          <reference field="6" count="1" selected="0">
            <x v="14"/>
          </reference>
          <reference field="8" count="1">
            <x v="14"/>
          </reference>
        </references>
      </pivotArea>
    </format>
    <format dxfId="1">
      <pivotArea dataOnly="0" labelOnly="1" outline="0" axis="axisValues" fieldPosition="0"/>
    </format>
    <format dxfId="0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4:F32" firstHeaderRow="1" firstDataRow="1" firstDataCol="1"/>
  <pivotFields count="1">
    <pivotField axis="axisRow" showAll="0" sortType="ascending">
      <items count="44">
        <item x="3"/>
        <item x="1"/>
        <item x="26"/>
        <item x="21"/>
        <item x="22"/>
        <item x="20"/>
        <item x="15"/>
        <item m="1" x="40"/>
        <item x="11"/>
        <item x="7"/>
        <item m="1" x="29"/>
        <item x="24"/>
        <item x="12"/>
        <item m="1" x="31"/>
        <item m="1" x="38"/>
        <item x="10"/>
        <item x="9"/>
        <item x="19"/>
        <item n="3160000 - Location de locaux" m="1" x="28"/>
        <item m="1" x="42"/>
        <item n="3160000 - Location de locaux2" x="13"/>
        <item x="14"/>
        <item m="1" x="36"/>
        <item m="1" x="37"/>
        <item x="17"/>
        <item x="16"/>
        <item x="18"/>
        <item m="1" x="41"/>
        <item x="23"/>
        <item x="8"/>
        <item m="1" x="33"/>
        <item m="1" x="35"/>
        <item m="1" x="32"/>
        <item m="1" x="30"/>
        <item x="25"/>
        <item m="1" x="39"/>
        <item x="2"/>
        <item m="1" x="34"/>
        <item x="6"/>
        <item m="1" x="27"/>
        <item x="4"/>
        <item x="5"/>
        <item x="0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1"/>
    </i>
    <i>
      <x v="12"/>
    </i>
    <i>
      <x v="15"/>
    </i>
    <i>
      <x v="16"/>
    </i>
    <i>
      <x v="17"/>
    </i>
    <i>
      <x v="20"/>
    </i>
    <i>
      <x v="21"/>
    </i>
    <i>
      <x v="24"/>
    </i>
    <i>
      <x v="25"/>
    </i>
    <i>
      <x v="26"/>
    </i>
    <i>
      <x v="28"/>
    </i>
    <i>
      <x v="29"/>
    </i>
    <i>
      <x v="34"/>
    </i>
    <i>
      <x v="36"/>
    </i>
    <i>
      <x v="38"/>
    </i>
    <i>
      <x v="40"/>
    </i>
    <i>
      <x v="41"/>
    </i>
    <i>
      <x v="42"/>
    </i>
    <i t="grand">
      <x/>
    </i>
  </rowItems>
  <colItems count="1">
    <i/>
  </colItems>
  <formats count="12">
    <format dxfId="163">
      <pivotArea type="all" dataOnly="0" outline="0" fieldPosition="0"/>
    </format>
    <format dxfId="162">
      <pivotArea field="0" type="button" dataOnly="0" labelOnly="1" outline="0" axis="axisRow" fieldPosition="0"/>
    </format>
    <format dxfId="161">
      <pivotArea dataOnly="0" labelOnly="1" fieldPosition="0">
        <references count="1">
          <reference field="0" count="0"/>
        </references>
      </pivotArea>
    </format>
    <format dxfId="160">
      <pivotArea dataOnly="0" labelOnly="1" grandRow="1" outline="0" fieldPosition="0"/>
    </format>
    <format dxfId="159">
      <pivotArea type="all" dataOnly="0" outline="0" fieldPosition="0"/>
    </format>
    <format dxfId="158">
      <pivotArea field="0" type="button" dataOnly="0" labelOnly="1" outline="0" axis="axisRow" fieldPosition="0"/>
    </format>
    <format dxfId="157">
      <pivotArea dataOnly="0" labelOnly="1" fieldPosition="0">
        <references count="1">
          <reference field="0" count="0"/>
        </references>
      </pivotArea>
    </format>
    <format dxfId="156">
      <pivotArea dataOnly="0" labelOnly="1" grandRow="1" outline="0" fieldPosition="0"/>
    </format>
    <format dxfId="155">
      <pivotArea type="all" dataOnly="0" outline="0" fieldPosition="0"/>
    </format>
    <format dxfId="154">
      <pivotArea field="0" type="button" dataOnly="0" labelOnly="1" outline="0" axis="axisRow" fieldPosition="0"/>
    </format>
    <format dxfId="153">
      <pivotArea dataOnly="0" labelOnly="1" fieldPosition="0">
        <references count="1">
          <reference field="0" count="0"/>
        </references>
      </pivotArea>
    </format>
    <format dxfId="152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mento.unige.ch/doc/008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92"/>
  <sheetViews>
    <sheetView tabSelected="1" zoomScaleNormal="100" workbookViewId="0">
      <selection activeCell="D84" sqref="D84"/>
    </sheetView>
  </sheetViews>
  <sheetFormatPr baseColWidth="10" defaultColWidth="12.42578125" defaultRowHeight="15"/>
  <cols>
    <col min="1" max="1" width="6.140625" style="9" customWidth="1"/>
    <col min="2" max="2" width="41.85546875" style="9" customWidth="1"/>
    <col min="3" max="3" width="34.28515625" style="9" customWidth="1"/>
    <col min="4" max="4" width="12.85546875" style="82" bestFit="1" customWidth="1"/>
    <col min="5" max="5" width="16.140625" style="25" customWidth="1"/>
    <col min="6" max="6" width="3.7109375" style="25" customWidth="1"/>
    <col min="7" max="7" width="47.5703125" style="151" customWidth="1"/>
    <col min="8" max="8" width="3.7109375" style="25" customWidth="1"/>
    <col min="9" max="9" width="56.85546875" style="83" bestFit="1" customWidth="1"/>
    <col min="10" max="10" width="44.7109375" style="83" hidden="1" customWidth="1"/>
    <col min="11" max="11" width="13.42578125" style="29" hidden="1" customWidth="1"/>
    <col min="12" max="16384" width="12.42578125" style="9"/>
  </cols>
  <sheetData>
    <row r="1" spans="1:13" s="14" customFormat="1" ht="15" customHeight="1">
      <c r="B1" s="10" t="s">
        <v>2681</v>
      </c>
      <c r="C1" s="164"/>
      <c r="D1" s="10" t="s">
        <v>2680</v>
      </c>
      <c r="E1" s="168"/>
      <c r="F1" s="11"/>
      <c r="G1" s="143"/>
      <c r="H1" s="11"/>
      <c r="I1" s="12"/>
      <c r="J1" s="12"/>
      <c r="K1" s="13"/>
      <c r="L1" s="11"/>
      <c r="M1" s="11"/>
    </row>
    <row r="2" spans="1:13" ht="9" customHeight="1">
      <c r="A2" s="10"/>
      <c r="D2" s="10"/>
      <c r="E2" s="10"/>
      <c r="F2" s="15"/>
      <c r="G2" s="144"/>
      <c r="H2" s="15"/>
      <c r="I2" s="16"/>
      <c r="J2" s="16"/>
      <c r="K2" s="13"/>
      <c r="L2" s="15"/>
      <c r="M2" s="15"/>
    </row>
    <row r="3" spans="1:13" s="14" customFormat="1" ht="15" customHeight="1">
      <c r="B3" s="100" t="s">
        <v>11</v>
      </c>
      <c r="C3" s="165"/>
      <c r="F3" s="11"/>
      <c r="G3" s="143"/>
      <c r="H3" s="11"/>
      <c r="I3" s="12"/>
      <c r="J3" s="12"/>
      <c r="K3" s="17"/>
      <c r="L3" s="11"/>
      <c r="M3" s="11"/>
    </row>
    <row r="4" spans="1:13" s="14" customFormat="1" ht="15" customHeight="1">
      <c r="B4" s="100" t="s">
        <v>2678</v>
      </c>
      <c r="C4" s="165"/>
      <c r="D4" s="18"/>
      <c r="F4" s="19"/>
      <c r="G4" s="145"/>
      <c r="H4" s="19"/>
      <c r="I4" s="20"/>
      <c r="J4" s="20"/>
      <c r="K4" s="13"/>
      <c r="L4" s="11"/>
      <c r="M4" s="11"/>
    </row>
    <row r="5" spans="1:13" s="14" customFormat="1" ht="15" customHeight="1">
      <c r="B5" s="100" t="s">
        <v>2679</v>
      </c>
      <c r="C5" s="166"/>
      <c r="D5" s="18"/>
      <c r="F5" s="19"/>
      <c r="G5" s="145"/>
      <c r="H5" s="19"/>
      <c r="I5" s="20"/>
      <c r="J5" s="20"/>
      <c r="K5" s="13"/>
      <c r="L5" s="11"/>
      <c r="M5" s="11"/>
    </row>
    <row r="6" spans="1:13" ht="15" customHeight="1">
      <c r="B6" s="100" t="s">
        <v>2677</v>
      </c>
      <c r="C6" s="166"/>
      <c r="F6" s="21"/>
      <c r="G6" s="146"/>
      <c r="H6" s="21"/>
      <c r="I6" s="22"/>
      <c r="J6" s="22"/>
      <c r="K6" s="13"/>
      <c r="L6" s="15"/>
      <c r="M6" s="15"/>
    </row>
    <row r="7" spans="1:13" ht="15" customHeight="1">
      <c r="B7" s="100" t="s">
        <v>2623</v>
      </c>
      <c r="C7" s="167"/>
      <c r="D7" s="24" t="s">
        <v>2632</v>
      </c>
      <c r="E7" s="177"/>
      <c r="F7" s="26"/>
      <c r="G7" s="147"/>
      <c r="H7" s="26"/>
      <c r="I7" s="27"/>
      <c r="J7" s="27"/>
      <c r="K7" s="13"/>
      <c r="L7" s="15"/>
      <c r="M7" s="15"/>
    </row>
    <row r="8" spans="1:13" ht="6.75" customHeight="1" thickBot="1">
      <c r="A8" s="23"/>
      <c r="C8" s="24"/>
      <c r="D8" s="24" t="s">
        <v>2633</v>
      </c>
      <c r="E8" s="25" t="s">
        <v>2633</v>
      </c>
      <c r="F8" s="26"/>
      <c r="G8" s="147"/>
      <c r="H8" s="26"/>
      <c r="I8" s="27"/>
      <c r="J8" s="27"/>
      <c r="K8" s="13"/>
      <c r="L8" s="15"/>
      <c r="M8" s="15"/>
    </row>
    <row r="9" spans="1:13" ht="15" customHeight="1" thickBot="1">
      <c r="A9" s="30"/>
      <c r="B9" s="101"/>
      <c r="C9" s="102"/>
      <c r="D9" s="31" t="s">
        <v>1253</v>
      </c>
      <c r="E9" s="31" t="s">
        <v>1253</v>
      </c>
      <c r="F9" s="32"/>
      <c r="G9" s="148" t="s">
        <v>2628</v>
      </c>
      <c r="H9" s="32"/>
      <c r="I9" s="28" t="s">
        <v>12</v>
      </c>
      <c r="J9" s="33"/>
    </row>
    <row r="10" spans="1:13" ht="6" customHeight="1">
      <c r="A10" s="34"/>
      <c r="B10" s="103"/>
      <c r="C10" s="104"/>
      <c r="D10" s="35"/>
      <c r="E10" s="35"/>
      <c r="F10" s="36"/>
      <c r="G10" s="149"/>
      <c r="H10" s="36"/>
      <c r="I10" s="33"/>
      <c r="J10" s="33"/>
    </row>
    <row r="11" spans="1:13" s="41" customFormat="1" ht="15" customHeight="1">
      <c r="A11" s="105" t="s">
        <v>2109</v>
      </c>
      <c r="B11" s="130"/>
      <c r="C11" s="106"/>
      <c r="D11" s="37"/>
      <c r="E11" s="37">
        <f>SUM(E12:E29)</f>
        <v>0</v>
      </c>
      <c r="F11" s="38"/>
      <c r="G11" s="184"/>
      <c r="H11" s="66"/>
      <c r="I11" s="39"/>
      <c r="J11" s="33"/>
      <c r="K11" s="40"/>
    </row>
    <row r="12" spans="1:13" s="48" customFormat="1" ht="15" customHeight="1">
      <c r="A12" s="107" t="s">
        <v>2669</v>
      </c>
      <c r="B12" s="108"/>
      <c r="C12" s="108"/>
      <c r="D12" s="43"/>
      <c r="E12" s="44">
        <f>SUM(D14:D25)</f>
        <v>0</v>
      </c>
      <c r="F12" s="45"/>
      <c r="G12" s="185"/>
      <c r="H12" s="45"/>
      <c r="I12" s="99" t="s">
        <v>2633</v>
      </c>
      <c r="J12" s="46"/>
      <c r="K12" s="47" t="s">
        <v>1252</v>
      </c>
    </row>
    <row r="13" spans="1:13" s="8" customFormat="1" ht="15" customHeight="1">
      <c r="A13" s="49" t="s">
        <v>2661</v>
      </c>
      <c r="B13" s="109"/>
      <c r="C13" s="50" t="s">
        <v>2670</v>
      </c>
      <c r="D13" s="51"/>
      <c r="E13" s="51"/>
      <c r="F13" s="52"/>
      <c r="G13" s="185"/>
      <c r="H13" s="52"/>
      <c r="I13" s="53"/>
      <c r="J13" s="53"/>
      <c r="K13" s="47"/>
    </row>
    <row r="14" spans="1:13" s="8" customFormat="1" ht="15" customHeight="1">
      <c r="A14" s="169"/>
      <c r="B14" s="170" t="s">
        <v>2626</v>
      </c>
      <c r="C14" s="170"/>
      <c r="D14" s="50">
        <f>A14*C14</f>
        <v>0</v>
      </c>
      <c r="E14" s="51"/>
      <c r="F14" s="52"/>
      <c r="G14" s="185"/>
      <c r="H14" s="52"/>
      <c r="I14" s="54" t="s">
        <v>1271</v>
      </c>
      <c r="J14" s="54"/>
      <c r="K14" s="47"/>
    </row>
    <row r="15" spans="1:13" s="8" customFormat="1" ht="15" customHeight="1">
      <c r="A15" s="169"/>
      <c r="B15" s="170" t="s">
        <v>2626</v>
      </c>
      <c r="C15" s="170"/>
      <c r="D15" s="50">
        <f>A15*C15</f>
        <v>0</v>
      </c>
      <c r="E15" s="51"/>
      <c r="F15" s="52"/>
      <c r="G15" s="185"/>
      <c r="H15" s="52"/>
      <c r="I15" s="54" t="s">
        <v>1271</v>
      </c>
      <c r="J15" s="54"/>
      <c r="K15" s="47"/>
    </row>
    <row r="16" spans="1:13" s="8" customFormat="1" ht="15" customHeight="1">
      <c r="A16" s="169"/>
      <c r="B16" s="170" t="s">
        <v>2626</v>
      </c>
      <c r="C16" s="170"/>
      <c r="D16" s="50">
        <f>A16*C16</f>
        <v>0</v>
      </c>
      <c r="E16" s="51"/>
      <c r="F16" s="52"/>
      <c r="G16" s="185"/>
      <c r="H16" s="52"/>
      <c r="I16" s="54" t="s">
        <v>1271</v>
      </c>
      <c r="J16" s="54"/>
      <c r="K16" s="47"/>
    </row>
    <row r="17" spans="1:13" s="8" customFormat="1" ht="15" customHeight="1">
      <c r="A17" s="169"/>
      <c r="B17" s="170" t="s">
        <v>2626</v>
      </c>
      <c r="C17" s="170"/>
      <c r="D17" s="50">
        <f>A17*C17</f>
        <v>0</v>
      </c>
      <c r="E17" s="51"/>
      <c r="F17" s="52"/>
      <c r="G17" s="185"/>
      <c r="H17" s="52"/>
      <c r="I17" s="54" t="s">
        <v>1271</v>
      </c>
      <c r="J17" s="54"/>
      <c r="K17" s="47"/>
    </row>
    <row r="18" spans="1:13" s="8" customFormat="1" ht="15" customHeight="1">
      <c r="A18" s="169"/>
      <c r="B18" s="170" t="s">
        <v>2626</v>
      </c>
      <c r="C18" s="170"/>
      <c r="D18" s="50">
        <f t="shared" ref="D18" si="0">A18*C18</f>
        <v>0</v>
      </c>
      <c r="E18" s="51"/>
      <c r="F18" s="52"/>
      <c r="G18" s="185"/>
      <c r="H18" s="52"/>
      <c r="I18" s="54" t="s">
        <v>1271</v>
      </c>
      <c r="J18" s="54"/>
      <c r="K18" s="47"/>
    </row>
    <row r="19" spans="1:13" s="8" customFormat="1" ht="15" customHeight="1">
      <c r="A19" s="169"/>
      <c r="B19" s="170" t="s">
        <v>2626</v>
      </c>
      <c r="C19" s="170"/>
      <c r="D19" s="50">
        <f>A19*C19</f>
        <v>0</v>
      </c>
      <c r="E19" s="51"/>
      <c r="F19" s="52"/>
      <c r="G19" s="185"/>
      <c r="H19" s="52"/>
      <c r="I19" s="54" t="s">
        <v>1271</v>
      </c>
      <c r="J19" s="54"/>
      <c r="K19" s="47"/>
    </row>
    <row r="20" spans="1:13" s="8" customFormat="1" ht="15" customHeight="1">
      <c r="A20" s="169"/>
      <c r="B20" s="170" t="s">
        <v>2626</v>
      </c>
      <c r="C20" s="170"/>
      <c r="D20" s="50">
        <f t="shared" ref="D20:D23" si="1">A20*C20</f>
        <v>0</v>
      </c>
      <c r="E20" s="51"/>
      <c r="F20" s="52"/>
      <c r="G20" s="185"/>
      <c r="H20" s="52"/>
      <c r="I20" s="54" t="s">
        <v>1271</v>
      </c>
      <c r="J20" s="54"/>
      <c r="K20" s="47"/>
    </row>
    <row r="21" spans="1:13" s="8" customFormat="1" ht="15" customHeight="1">
      <c r="A21" s="169"/>
      <c r="B21" s="170" t="s">
        <v>2626</v>
      </c>
      <c r="C21" s="170"/>
      <c r="D21" s="50">
        <f>A21*C21</f>
        <v>0</v>
      </c>
      <c r="E21" s="51"/>
      <c r="F21" s="52"/>
      <c r="G21" s="185"/>
      <c r="H21" s="52"/>
      <c r="I21" s="54" t="s">
        <v>1271</v>
      </c>
      <c r="J21" s="54"/>
      <c r="K21" s="47"/>
    </row>
    <row r="22" spans="1:13" s="8" customFormat="1" ht="15" customHeight="1">
      <c r="A22" s="169"/>
      <c r="B22" s="170" t="s">
        <v>2626</v>
      </c>
      <c r="C22" s="170"/>
      <c r="D22" s="50">
        <f t="shared" si="1"/>
        <v>0</v>
      </c>
      <c r="E22" s="51"/>
      <c r="F22" s="52"/>
      <c r="G22" s="185"/>
      <c r="H22" s="52"/>
      <c r="I22" s="54" t="s">
        <v>1271</v>
      </c>
      <c r="J22" s="54"/>
      <c r="K22" s="47"/>
    </row>
    <row r="23" spans="1:13" s="8" customFormat="1" ht="15" customHeight="1">
      <c r="A23" s="169"/>
      <c r="B23" s="170" t="s">
        <v>2626</v>
      </c>
      <c r="C23" s="170"/>
      <c r="D23" s="50">
        <f t="shared" si="1"/>
        <v>0</v>
      </c>
      <c r="E23" s="51"/>
      <c r="F23" s="52"/>
      <c r="G23" s="185"/>
      <c r="H23" s="52"/>
      <c r="I23" s="54" t="s">
        <v>1271</v>
      </c>
      <c r="J23" s="54"/>
      <c r="K23" s="47"/>
    </row>
    <row r="24" spans="1:13" s="8" customFormat="1" ht="15" customHeight="1">
      <c r="A24" s="169"/>
      <c r="B24" s="170" t="s">
        <v>2626</v>
      </c>
      <c r="C24" s="170"/>
      <c r="D24" s="50">
        <f>A24*C24</f>
        <v>0</v>
      </c>
      <c r="E24" s="51"/>
      <c r="F24" s="52"/>
      <c r="G24" s="185"/>
      <c r="H24" s="52"/>
      <c r="I24" s="54" t="s">
        <v>1271</v>
      </c>
      <c r="J24" s="54"/>
      <c r="K24" s="47"/>
    </row>
    <row r="25" spans="1:13" s="8" customFormat="1" ht="15" customHeight="1">
      <c r="A25" s="169"/>
      <c r="B25" s="170" t="s">
        <v>2649</v>
      </c>
      <c r="C25" s="170"/>
      <c r="D25" s="50">
        <f>A25*C25</f>
        <v>0</v>
      </c>
      <c r="E25" s="51"/>
      <c r="F25" s="52"/>
      <c r="G25" s="185"/>
      <c r="H25" s="52"/>
      <c r="I25" s="54" t="s">
        <v>1271</v>
      </c>
      <c r="J25" s="54"/>
      <c r="K25" s="47"/>
    </row>
    <row r="26" spans="1:13" s="48" customFormat="1" ht="15" customHeight="1">
      <c r="A26" s="111" t="s">
        <v>2671</v>
      </c>
      <c r="B26" s="111"/>
      <c r="C26" s="112"/>
      <c r="D26" s="56"/>
      <c r="E26" s="42">
        <f>SUM(D27:D28)</f>
        <v>0</v>
      </c>
      <c r="F26" s="57"/>
      <c r="G26" s="185"/>
      <c r="H26" s="57"/>
      <c r="I26" s="46" t="s">
        <v>39</v>
      </c>
      <c r="J26" s="46"/>
      <c r="K26" s="47"/>
      <c r="M26" s="8"/>
    </row>
    <row r="27" spans="1:13" s="62" customFormat="1" ht="15" customHeight="1">
      <c r="A27" s="110"/>
      <c r="B27" s="109" t="s">
        <v>2650</v>
      </c>
      <c r="C27" s="110"/>
      <c r="D27" s="171"/>
      <c r="E27" s="58"/>
      <c r="F27" s="59"/>
      <c r="G27" s="185"/>
      <c r="H27" s="59"/>
      <c r="I27" s="54" t="s">
        <v>2128</v>
      </c>
      <c r="J27" s="60" t="s">
        <v>2620</v>
      </c>
      <c r="K27" s="47"/>
      <c r="L27" s="61"/>
      <c r="M27" s="8"/>
    </row>
    <row r="28" spans="1:13" s="62" customFormat="1" ht="15" customHeight="1">
      <c r="A28" s="110"/>
      <c r="B28" s="109" t="s">
        <v>2651</v>
      </c>
      <c r="C28" s="110"/>
      <c r="D28" s="171"/>
      <c r="E28" s="58"/>
      <c r="F28" s="59"/>
      <c r="G28" s="185"/>
      <c r="H28" s="59"/>
      <c r="I28" s="54" t="s">
        <v>2653</v>
      </c>
      <c r="J28" s="60" t="s">
        <v>2620</v>
      </c>
      <c r="K28" s="47"/>
      <c r="L28" s="61"/>
      <c r="M28" s="8"/>
    </row>
    <row r="29" spans="1:13" s="48" customFormat="1" ht="15" customHeight="1">
      <c r="A29" s="107" t="s">
        <v>5</v>
      </c>
      <c r="B29" s="107" t="s">
        <v>2633</v>
      </c>
      <c r="C29" s="108"/>
      <c r="D29" s="56"/>
      <c r="E29" s="44">
        <f>SUM(D30)</f>
        <v>0</v>
      </c>
      <c r="F29" s="45"/>
      <c r="G29" s="185"/>
      <c r="H29" s="45"/>
      <c r="I29" s="46" t="s">
        <v>39</v>
      </c>
      <c r="J29" s="46"/>
      <c r="K29" s="47"/>
      <c r="M29" s="8"/>
    </row>
    <row r="30" spans="1:13" s="73" customFormat="1" ht="15" customHeight="1">
      <c r="A30" s="131"/>
      <c r="B30" s="109" t="s">
        <v>2663</v>
      </c>
      <c r="C30" s="110"/>
      <c r="D30" s="172"/>
      <c r="E30" s="55"/>
      <c r="F30" s="63"/>
      <c r="G30" s="185"/>
      <c r="H30" s="63"/>
      <c r="I30" s="54" t="s">
        <v>2126</v>
      </c>
      <c r="J30" s="132"/>
      <c r="K30" s="133"/>
      <c r="M30" s="134"/>
    </row>
    <row r="31" spans="1:13" s="68" customFormat="1" ht="15" customHeight="1">
      <c r="A31" s="113" t="s">
        <v>0</v>
      </c>
      <c r="B31" s="113"/>
      <c r="C31" s="114"/>
      <c r="D31" s="64"/>
      <c r="E31" s="65">
        <f>SUM(E32:E86)</f>
        <v>0</v>
      </c>
      <c r="F31" s="66"/>
      <c r="G31" s="185"/>
      <c r="H31" s="66"/>
      <c r="I31" s="67" t="s">
        <v>39</v>
      </c>
      <c r="J31" s="67"/>
      <c r="K31" s="29"/>
      <c r="M31" s="8"/>
    </row>
    <row r="32" spans="1:13" s="48" customFormat="1" ht="15" customHeight="1">
      <c r="A32" s="115" t="s">
        <v>2672</v>
      </c>
      <c r="B32" s="115"/>
      <c r="C32" s="116"/>
      <c r="D32" s="69"/>
      <c r="E32" s="69">
        <f>SUM(D33:D39)</f>
        <v>0</v>
      </c>
      <c r="F32" s="45"/>
      <c r="G32" s="185"/>
      <c r="H32" s="45"/>
      <c r="I32" s="70" t="s">
        <v>39</v>
      </c>
      <c r="J32" s="70"/>
      <c r="K32" s="29"/>
      <c r="M32" s="8"/>
    </row>
    <row r="33" spans="1:13" s="62" customFormat="1" ht="15" customHeight="1">
      <c r="A33" s="110"/>
      <c r="B33" s="109" t="s">
        <v>2639</v>
      </c>
      <c r="C33" s="110" t="s">
        <v>2633</v>
      </c>
      <c r="D33" s="173"/>
      <c r="E33" s="55"/>
      <c r="F33" s="63"/>
      <c r="G33" s="185"/>
      <c r="H33" s="63"/>
      <c r="I33" s="136" t="s">
        <v>2606</v>
      </c>
      <c r="J33" s="54"/>
      <c r="K33" s="47"/>
      <c r="M33" s="8"/>
    </row>
    <row r="34" spans="1:13" s="62" customFormat="1" ht="15" customHeight="1">
      <c r="A34" s="110"/>
      <c r="B34" s="109" t="s">
        <v>2682</v>
      </c>
      <c r="C34" s="110"/>
      <c r="D34" s="173"/>
      <c r="E34" s="55"/>
      <c r="F34" s="63"/>
      <c r="G34" s="185"/>
      <c r="H34" s="63"/>
      <c r="I34" s="54" t="s">
        <v>2610</v>
      </c>
      <c r="J34" s="54"/>
      <c r="K34" s="47"/>
      <c r="M34" s="8"/>
    </row>
    <row r="35" spans="1:13" s="62" customFormat="1" ht="15" customHeight="1">
      <c r="A35" s="110"/>
      <c r="B35" s="109" t="s">
        <v>2683</v>
      </c>
      <c r="C35" s="110" t="s">
        <v>2633</v>
      </c>
      <c r="D35" s="173"/>
      <c r="E35" s="55"/>
      <c r="F35" s="63"/>
      <c r="G35" s="185"/>
      <c r="H35" s="63"/>
      <c r="I35" s="54" t="s">
        <v>2610</v>
      </c>
      <c r="J35" s="54"/>
      <c r="K35" s="47"/>
      <c r="M35" s="8"/>
    </row>
    <row r="36" spans="1:13" s="62" customFormat="1" ht="15" customHeight="1">
      <c r="A36" s="110"/>
      <c r="B36" s="109" t="s">
        <v>2640</v>
      </c>
      <c r="C36" s="110" t="s">
        <v>2633</v>
      </c>
      <c r="D36" s="173"/>
      <c r="E36" s="55"/>
      <c r="F36" s="63"/>
      <c r="G36" s="185"/>
      <c r="H36" s="63"/>
      <c r="I36" s="54" t="s">
        <v>2610</v>
      </c>
      <c r="J36" s="54"/>
      <c r="K36" s="47"/>
      <c r="M36" s="8"/>
    </row>
    <row r="37" spans="1:13" s="62" customFormat="1" ht="15" customHeight="1">
      <c r="A37" s="110"/>
      <c r="B37" s="109" t="s">
        <v>2684</v>
      </c>
      <c r="C37" s="110"/>
      <c r="D37" s="173"/>
      <c r="E37" s="55"/>
      <c r="F37" s="63"/>
      <c r="G37" s="185"/>
      <c r="H37" s="63"/>
      <c r="I37" s="54" t="s">
        <v>2606</v>
      </c>
      <c r="J37" s="54"/>
      <c r="K37" s="47"/>
      <c r="M37" s="8"/>
    </row>
    <row r="38" spans="1:13" s="62" customFormat="1" ht="15" customHeight="1">
      <c r="A38" s="110"/>
      <c r="B38" s="109" t="s">
        <v>2685</v>
      </c>
      <c r="C38" s="110"/>
      <c r="D38" s="173"/>
      <c r="E38" s="55"/>
      <c r="F38" s="63"/>
      <c r="G38" s="185"/>
      <c r="H38" s="63"/>
      <c r="I38" s="54" t="s">
        <v>1260</v>
      </c>
      <c r="J38" s="54"/>
      <c r="K38" s="47"/>
      <c r="M38" s="8"/>
    </row>
    <row r="39" spans="1:13" s="62" customFormat="1" ht="15" customHeight="1">
      <c r="A39" s="110"/>
      <c r="B39" s="109" t="s">
        <v>2668</v>
      </c>
      <c r="C39" s="110"/>
      <c r="D39" s="171"/>
      <c r="E39" s="55"/>
      <c r="F39" s="63"/>
      <c r="G39" s="185"/>
      <c r="H39" s="63"/>
      <c r="I39" s="54" t="s">
        <v>2667</v>
      </c>
      <c r="J39" s="54"/>
      <c r="K39" s="47"/>
      <c r="M39" s="8"/>
    </row>
    <row r="40" spans="1:13" s="48" customFormat="1" ht="15" customHeight="1">
      <c r="A40" s="115" t="s">
        <v>2673</v>
      </c>
      <c r="B40" s="115"/>
      <c r="C40" s="116"/>
      <c r="D40" s="71"/>
      <c r="E40" s="69">
        <f>SUM(D41:D43)</f>
        <v>0</v>
      </c>
      <c r="F40" s="45"/>
      <c r="G40" s="185"/>
      <c r="H40" s="45"/>
      <c r="I40" s="70" t="s">
        <v>39</v>
      </c>
      <c r="J40" s="70"/>
      <c r="K40" s="29"/>
      <c r="M40" s="8"/>
    </row>
    <row r="41" spans="1:13" s="62" customFormat="1" ht="15" customHeight="1">
      <c r="A41" s="110"/>
      <c r="B41" s="109" t="s">
        <v>2638</v>
      </c>
      <c r="C41" s="110" t="s">
        <v>2633</v>
      </c>
      <c r="D41" s="173"/>
      <c r="E41" s="55"/>
      <c r="F41" s="63"/>
      <c r="G41" s="185"/>
      <c r="H41" s="63"/>
      <c r="I41" s="54" t="s">
        <v>2610</v>
      </c>
      <c r="J41" s="54"/>
      <c r="K41" s="47"/>
      <c r="M41" s="8"/>
    </row>
    <row r="42" spans="1:13" s="62" customFormat="1" ht="15" customHeight="1">
      <c r="A42" s="110"/>
      <c r="B42" s="109" t="s">
        <v>2637</v>
      </c>
      <c r="C42" s="110" t="s">
        <v>2633</v>
      </c>
      <c r="D42" s="173"/>
      <c r="E42" s="55"/>
      <c r="F42" s="63"/>
      <c r="G42" s="185"/>
      <c r="H42" s="63"/>
      <c r="I42" s="54" t="s">
        <v>1260</v>
      </c>
      <c r="J42" s="54"/>
      <c r="K42" s="47"/>
      <c r="M42" s="8"/>
    </row>
    <row r="43" spans="1:13" s="62" customFormat="1" ht="15" customHeight="1">
      <c r="A43" s="110"/>
      <c r="B43" s="109" t="s">
        <v>2686</v>
      </c>
      <c r="C43" s="110"/>
      <c r="D43" s="173"/>
      <c r="E43" s="55"/>
      <c r="F43" s="63"/>
      <c r="G43" s="185"/>
      <c r="H43" s="63"/>
      <c r="I43" s="54" t="s">
        <v>2687</v>
      </c>
      <c r="J43" s="54"/>
      <c r="K43" s="47"/>
      <c r="M43" s="8"/>
    </row>
    <row r="44" spans="1:13" s="48" customFormat="1" ht="15" customHeight="1">
      <c r="A44" s="116" t="s">
        <v>10</v>
      </c>
      <c r="B44" s="115"/>
      <c r="C44" s="116"/>
      <c r="D44" s="71"/>
      <c r="E44" s="69">
        <f>SUM(D45:D46)</f>
        <v>0</v>
      </c>
      <c r="F44" s="45"/>
      <c r="G44" s="185"/>
      <c r="H44" s="45"/>
      <c r="I44" s="70" t="s">
        <v>39</v>
      </c>
      <c r="J44" s="70"/>
      <c r="K44" s="29"/>
      <c r="M44" s="8"/>
    </row>
    <row r="45" spans="1:13" s="62" customFormat="1" ht="15" customHeight="1">
      <c r="A45" s="110"/>
      <c r="B45" s="109" t="s">
        <v>8</v>
      </c>
      <c r="C45" s="110"/>
      <c r="D45" s="173"/>
      <c r="E45" s="55"/>
      <c r="F45" s="63"/>
      <c r="G45" s="185"/>
      <c r="H45" s="63"/>
      <c r="I45" s="54" t="s">
        <v>2118</v>
      </c>
      <c r="J45" s="54"/>
      <c r="K45" s="47"/>
      <c r="M45" s="8"/>
    </row>
    <row r="46" spans="1:13" s="62" customFormat="1" ht="15" customHeight="1">
      <c r="A46" s="110"/>
      <c r="B46" s="109" t="s">
        <v>2674</v>
      </c>
      <c r="C46" s="110"/>
      <c r="D46" s="171"/>
      <c r="E46" s="55"/>
      <c r="F46" s="63"/>
      <c r="G46" s="185"/>
      <c r="H46" s="63"/>
      <c r="I46" s="54" t="s">
        <v>1260</v>
      </c>
      <c r="J46" s="54"/>
      <c r="K46" s="47"/>
      <c r="M46" s="8"/>
    </row>
    <row r="47" spans="1:13" s="48" customFormat="1" ht="15" customHeight="1">
      <c r="A47" s="116" t="s">
        <v>2621</v>
      </c>
      <c r="B47" s="115"/>
      <c r="C47" s="116"/>
      <c r="D47" s="71"/>
      <c r="E47" s="69">
        <f>SUM(D48:D51)</f>
        <v>0</v>
      </c>
      <c r="F47" s="45"/>
      <c r="G47" s="186" t="s">
        <v>2700</v>
      </c>
      <c r="H47" s="45"/>
      <c r="I47" s="70" t="s">
        <v>39</v>
      </c>
      <c r="J47" s="70"/>
      <c r="K47" s="29"/>
      <c r="M47" s="8"/>
    </row>
    <row r="48" spans="1:13" s="62" customFormat="1" ht="15" customHeight="1">
      <c r="A48" s="110"/>
      <c r="B48" s="109" t="s">
        <v>2641</v>
      </c>
      <c r="C48" s="129" t="s">
        <v>2633</v>
      </c>
      <c r="D48" s="173"/>
      <c r="E48" s="55"/>
      <c r="F48" s="63"/>
      <c r="G48" s="185"/>
      <c r="H48" s="63"/>
      <c r="I48" s="54" t="s">
        <v>2607</v>
      </c>
      <c r="J48" s="54"/>
      <c r="K48" s="47"/>
      <c r="M48" s="8"/>
    </row>
    <row r="49" spans="1:13" s="62" customFormat="1" ht="15" customHeight="1">
      <c r="A49" s="110"/>
      <c r="B49" s="109" t="s">
        <v>2642</v>
      </c>
      <c r="C49" s="129" t="s">
        <v>2633</v>
      </c>
      <c r="D49" s="173"/>
      <c r="E49" s="55"/>
      <c r="F49" s="63"/>
      <c r="G49" s="185"/>
      <c r="H49" s="63"/>
      <c r="I49" s="54" t="s">
        <v>2607</v>
      </c>
      <c r="J49" s="54"/>
      <c r="K49" s="47"/>
      <c r="M49" s="8"/>
    </row>
    <row r="50" spans="1:13" s="62" customFormat="1" ht="15" customHeight="1">
      <c r="A50" s="110"/>
      <c r="B50" s="109" t="s">
        <v>2643</v>
      </c>
      <c r="C50" s="129" t="s">
        <v>2633</v>
      </c>
      <c r="D50" s="173"/>
      <c r="E50" s="55"/>
      <c r="F50" s="63"/>
      <c r="G50" s="185"/>
      <c r="H50" s="63"/>
      <c r="I50" s="54" t="s">
        <v>2607</v>
      </c>
      <c r="J50" s="54"/>
      <c r="K50" s="47"/>
      <c r="M50" s="8"/>
    </row>
    <row r="51" spans="1:13" s="62" customFormat="1" ht="15" customHeight="1">
      <c r="A51" s="110"/>
      <c r="B51" s="138" t="s">
        <v>2644</v>
      </c>
      <c r="C51" s="129"/>
      <c r="D51" s="137">
        <f>ROUNDDOWN(SUM(D48:D50)*5.1%,0)</f>
        <v>0</v>
      </c>
      <c r="E51" s="55"/>
      <c r="F51" s="63"/>
      <c r="G51" s="185"/>
      <c r="H51" s="63"/>
      <c r="I51" s="54" t="s">
        <v>2607</v>
      </c>
      <c r="J51" s="54"/>
      <c r="K51" s="47"/>
      <c r="M51" s="8"/>
    </row>
    <row r="52" spans="1:13" s="48" customFormat="1" ht="15" customHeight="1">
      <c r="A52" s="116" t="s">
        <v>1</v>
      </c>
      <c r="B52" s="115"/>
      <c r="C52" s="116"/>
      <c r="D52" s="71"/>
      <c r="E52" s="69">
        <f>SUM(D53:D55)</f>
        <v>0</v>
      </c>
      <c r="F52" s="45"/>
      <c r="G52" s="185"/>
      <c r="H52" s="45"/>
      <c r="I52" s="70" t="s">
        <v>39</v>
      </c>
      <c r="J52" s="70"/>
      <c r="K52" s="29"/>
      <c r="M52" s="8"/>
    </row>
    <row r="53" spans="1:13" s="62" customFormat="1" ht="15" customHeight="1">
      <c r="A53" s="110"/>
      <c r="B53" s="109" t="s">
        <v>2689</v>
      </c>
      <c r="C53" s="110"/>
      <c r="D53" s="173"/>
      <c r="E53" s="55"/>
      <c r="F53" s="63"/>
      <c r="G53" s="185"/>
      <c r="H53" s="63"/>
      <c r="I53" s="54" t="s">
        <v>2604</v>
      </c>
      <c r="J53" s="54"/>
      <c r="K53" s="47"/>
      <c r="M53" s="8"/>
    </row>
    <row r="54" spans="1:13" s="62" customFormat="1" ht="15" customHeight="1">
      <c r="A54" s="110"/>
      <c r="B54" s="109" t="s">
        <v>2688</v>
      </c>
      <c r="C54" s="110"/>
      <c r="D54" s="173"/>
      <c r="E54" s="55"/>
      <c r="F54" s="63"/>
      <c r="G54" s="185"/>
      <c r="H54" s="63"/>
      <c r="I54" s="54" t="s">
        <v>1260</v>
      </c>
      <c r="J54" s="54"/>
      <c r="K54" s="47"/>
      <c r="M54" s="8"/>
    </row>
    <row r="55" spans="1:13" s="62" customFormat="1" ht="15" customHeight="1">
      <c r="A55" s="110"/>
      <c r="B55" s="109" t="s">
        <v>2625</v>
      </c>
      <c r="C55" s="110"/>
      <c r="D55" s="173"/>
      <c r="E55" s="55"/>
      <c r="F55" s="63"/>
      <c r="G55" s="185"/>
      <c r="H55" s="63"/>
      <c r="I55" s="54" t="s">
        <v>1269</v>
      </c>
      <c r="J55" s="54"/>
      <c r="K55" s="47"/>
      <c r="M55" s="8"/>
    </row>
    <row r="56" spans="1:13" s="48" customFormat="1" ht="15" customHeight="1">
      <c r="A56" s="116" t="s">
        <v>9</v>
      </c>
      <c r="B56" s="115"/>
      <c r="C56" s="116"/>
      <c r="D56" s="72"/>
      <c r="E56" s="69">
        <f>SUM(D57:D58)</f>
        <v>0</v>
      </c>
      <c r="F56" s="45"/>
      <c r="G56" s="185"/>
      <c r="H56" s="45"/>
      <c r="I56" s="70" t="s">
        <v>39</v>
      </c>
      <c r="J56" s="70"/>
      <c r="K56" s="29"/>
      <c r="M56" s="8"/>
    </row>
    <row r="57" spans="1:13" s="62" customFormat="1" ht="15" customHeight="1">
      <c r="A57" s="110"/>
      <c r="B57" s="109" t="s">
        <v>2691</v>
      </c>
      <c r="C57" s="110"/>
      <c r="D57" s="171"/>
      <c r="E57" s="55"/>
      <c r="F57" s="63"/>
      <c r="G57" s="185"/>
      <c r="H57" s="63"/>
      <c r="I57" s="54" t="s">
        <v>1266</v>
      </c>
      <c r="J57" s="54"/>
      <c r="K57" s="47"/>
      <c r="M57" s="8"/>
    </row>
    <row r="58" spans="1:13" s="62" customFormat="1" ht="15" customHeight="1">
      <c r="A58" s="110"/>
      <c r="B58" s="109" t="s">
        <v>2690</v>
      </c>
      <c r="C58" s="110"/>
      <c r="D58" s="171"/>
      <c r="E58" s="55"/>
      <c r="F58" s="63"/>
      <c r="G58" s="185"/>
      <c r="H58" s="63"/>
      <c r="I58" s="54" t="s">
        <v>1266</v>
      </c>
      <c r="J58" s="54"/>
      <c r="K58" s="47"/>
      <c r="M58" s="8"/>
    </row>
    <row r="59" spans="1:13" s="48" customFormat="1" ht="15" customHeight="1">
      <c r="A59" s="116" t="s">
        <v>6</v>
      </c>
      <c r="B59" s="115"/>
      <c r="C59" s="116"/>
      <c r="D59" s="72"/>
      <c r="E59" s="69">
        <f>SUM(D60:D62)</f>
        <v>0</v>
      </c>
      <c r="F59" s="45"/>
      <c r="G59" s="185"/>
      <c r="H59" s="45"/>
      <c r="I59" s="70" t="s">
        <v>39</v>
      </c>
      <c r="J59" s="70"/>
      <c r="K59" s="29"/>
      <c r="M59" s="8"/>
    </row>
    <row r="60" spans="1:13" s="62" customFormat="1" ht="15" customHeight="1">
      <c r="A60" s="110"/>
      <c r="B60" s="109" t="s">
        <v>2666</v>
      </c>
      <c r="C60" s="110"/>
      <c r="D60" s="173"/>
      <c r="E60" s="55"/>
      <c r="F60" s="63"/>
      <c r="G60" s="185"/>
      <c r="H60" s="63"/>
      <c r="I60" s="54" t="s">
        <v>2664</v>
      </c>
      <c r="J60" s="54"/>
      <c r="K60" s="47"/>
      <c r="M60" s="8"/>
    </row>
    <row r="61" spans="1:13" s="62" customFormat="1" ht="15" customHeight="1">
      <c r="A61" s="110"/>
      <c r="B61" s="109" t="s">
        <v>2692</v>
      </c>
      <c r="C61" s="110"/>
      <c r="D61" s="173"/>
      <c r="E61" s="55"/>
      <c r="F61" s="63"/>
      <c r="G61" s="185"/>
      <c r="H61" s="63"/>
      <c r="I61" s="54" t="s">
        <v>2121</v>
      </c>
      <c r="J61" s="54"/>
      <c r="K61" s="47"/>
      <c r="M61" s="8"/>
    </row>
    <row r="62" spans="1:13" s="62" customFormat="1" ht="15" customHeight="1">
      <c r="A62" s="110"/>
      <c r="B62" s="109" t="s">
        <v>2645</v>
      </c>
      <c r="C62" s="110" t="s">
        <v>2633</v>
      </c>
      <c r="D62" s="173"/>
      <c r="E62" s="55"/>
      <c r="F62" s="63"/>
      <c r="G62" s="185"/>
      <c r="H62" s="63"/>
      <c r="I62" s="54" t="s">
        <v>1260</v>
      </c>
      <c r="J62" s="54"/>
      <c r="K62" s="47"/>
      <c r="M62" s="8"/>
    </row>
    <row r="63" spans="1:13" s="48" customFormat="1" ht="15" customHeight="1">
      <c r="A63" s="126" t="s">
        <v>2629</v>
      </c>
      <c r="B63" s="127"/>
      <c r="C63" s="126"/>
      <c r="D63" s="153"/>
      <c r="E63" s="126"/>
      <c r="F63" s="45"/>
      <c r="G63" s="185"/>
      <c r="H63" s="45"/>
      <c r="I63" s="70"/>
      <c r="J63" s="70"/>
      <c r="K63" s="29"/>
      <c r="M63" s="8"/>
    </row>
    <row r="64" spans="1:13" s="48" customFormat="1" ht="15" customHeight="1">
      <c r="A64" s="116" t="s">
        <v>4</v>
      </c>
      <c r="B64" s="115"/>
      <c r="C64" s="116"/>
      <c r="D64" s="71"/>
      <c r="E64" s="69">
        <f>SUM(D65:D67)</f>
        <v>0</v>
      </c>
      <c r="F64" s="45"/>
      <c r="G64" s="185"/>
      <c r="H64" s="45"/>
      <c r="I64" s="70" t="s">
        <v>39</v>
      </c>
      <c r="J64" s="70"/>
      <c r="K64" s="29"/>
      <c r="L64" s="8"/>
      <c r="M64" s="8"/>
    </row>
    <row r="65" spans="1:13" s="62" customFormat="1" ht="15" customHeight="1">
      <c r="A65" s="110"/>
      <c r="B65" s="109" t="s">
        <v>2654</v>
      </c>
      <c r="C65" s="110"/>
      <c r="D65" s="173"/>
      <c r="E65" s="55"/>
      <c r="F65" s="63"/>
      <c r="G65" s="185"/>
      <c r="H65" s="63"/>
      <c r="I65" s="54" t="s">
        <v>2609</v>
      </c>
      <c r="J65" s="54"/>
      <c r="K65" s="47"/>
      <c r="L65" s="8"/>
      <c r="M65" s="8"/>
    </row>
    <row r="66" spans="1:13" s="62" customFormat="1" ht="15" customHeight="1">
      <c r="A66" s="110"/>
      <c r="B66" s="109" t="s">
        <v>2642</v>
      </c>
      <c r="C66" s="110"/>
      <c r="D66" s="173"/>
      <c r="E66" s="55"/>
      <c r="F66" s="63"/>
      <c r="G66" s="185"/>
      <c r="H66" s="63"/>
      <c r="I66" s="54" t="s">
        <v>2655</v>
      </c>
      <c r="J66" s="54"/>
      <c r="K66" s="47"/>
      <c r="L66" s="8"/>
      <c r="M66" s="8"/>
    </row>
    <row r="67" spans="1:13" s="48" customFormat="1">
      <c r="A67" s="116" t="s">
        <v>2630</v>
      </c>
      <c r="B67" s="115"/>
      <c r="C67" s="116"/>
      <c r="D67" s="74"/>
      <c r="E67" s="69">
        <f>SUM(D72:D74)</f>
        <v>0</v>
      </c>
      <c r="F67" s="45"/>
      <c r="G67" s="187" t="s">
        <v>2698</v>
      </c>
      <c r="H67" s="45"/>
      <c r="I67" s="142"/>
      <c r="J67" s="70"/>
      <c r="K67" s="29"/>
      <c r="L67" s="8"/>
      <c r="M67" s="8"/>
    </row>
    <row r="68" spans="1:13" s="48" customFormat="1" ht="15" hidden="1" customHeight="1">
      <c r="A68" s="116"/>
      <c r="B68" s="139" t="s">
        <v>2656</v>
      </c>
      <c r="C68" s="116"/>
      <c r="D68" s="154">
        <f>SUM(D72:D74)*30%</f>
        <v>0</v>
      </c>
      <c r="E68" s="69"/>
      <c r="F68" s="45"/>
      <c r="G68" s="185"/>
      <c r="H68" s="45"/>
      <c r="I68" s="54" t="s">
        <v>1260</v>
      </c>
      <c r="J68" s="70"/>
      <c r="K68" s="29"/>
      <c r="L68" s="8"/>
      <c r="M68" s="8"/>
    </row>
    <row r="69" spans="1:13" s="48" customFormat="1" ht="15" hidden="1" customHeight="1">
      <c r="A69" s="116"/>
      <c r="B69" s="139" t="s">
        <v>2659</v>
      </c>
      <c r="C69" s="116"/>
      <c r="D69" s="154">
        <f>SUM(D72:D74)*30%</f>
        <v>0</v>
      </c>
      <c r="E69" s="69"/>
      <c r="F69" s="45"/>
      <c r="G69" s="185"/>
      <c r="H69" s="45"/>
      <c r="I69" s="54" t="s">
        <v>1268</v>
      </c>
      <c r="J69" s="70"/>
      <c r="K69" s="29"/>
      <c r="L69" s="8"/>
      <c r="M69" s="8"/>
    </row>
    <row r="70" spans="1:13" s="48" customFormat="1" ht="15" hidden="1" customHeight="1">
      <c r="A70" s="116"/>
      <c r="B70" s="139" t="s">
        <v>2658</v>
      </c>
      <c r="C70" s="116"/>
      <c r="D70" s="154">
        <f>SUM(D72:D74)*30%</f>
        <v>0</v>
      </c>
      <c r="E70" s="69"/>
      <c r="F70" s="45"/>
      <c r="G70" s="185"/>
      <c r="H70" s="45"/>
      <c r="I70" s="54" t="s">
        <v>2610</v>
      </c>
      <c r="J70" s="70"/>
      <c r="K70" s="29"/>
      <c r="L70" s="8"/>
      <c r="M70" s="8"/>
    </row>
    <row r="71" spans="1:13" s="48" customFormat="1" ht="15" hidden="1" customHeight="1">
      <c r="A71" s="116"/>
      <c r="B71" s="139" t="s">
        <v>2657</v>
      </c>
      <c r="C71" s="116"/>
      <c r="D71" s="154">
        <f>SUM(D72:D74)*10%</f>
        <v>0</v>
      </c>
      <c r="E71" s="69"/>
      <c r="F71" s="45"/>
      <c r="G71" s="185"/>
      <c r="H71" s="45"/>
      <c r="I71" s="54" t="s">
        <v>1259</v>
      </c>
      <c r="J71" s="70"/>
      <c r="K71" s="29"/>
      <c r="L71" s="8"/>
      <c r="M71" s="8"/>
    </row>
    <row r="72" spans="1:13" s="62" customFormat="1" ht="15" customHeight="1">
      <c r="A72" s="110"/>
      <c r="B72" s="109" t="s">
        <v>2647</v>
      </c>
      <c r="C72" s="110" t="s">
        <v>2633</v>
      </c>
      <c r="D72" s="173"/>
      <c r="E72" s="55"/>
      <c r="F72" s="63"/>
      <c r="G72" s="185"/>
      <c r="H72" s="63"/>
      <c r="I72" s="54" t="s">
        <v>2660</v>
      </c>
      <c r="J72" s="54"/>
      <c r="K72" s="47"/>
      <c r="L72" s="8"/>
      <c r="M72" s="132"/>
    </row>
    <row r="73" spans="1:13" s="62" customFormat="1" ht="15" customHeight="1">
      <c r="A73" s="110"/>
      <c r="B73" s="109" t="s">
        <v>2648</v>
      </c>
      <c r="C73" s="110"/>
      <c r="D73" s="173"/>
      <c r="E73" s="55"/>
      <c r="F73" s="63"/>
      <c r="G73" s="185"/>
      <c r="H73" s="63"/>
      <c r="I73" s="54" t="s">
        <v>2660</v>
      </c>
      <c r="J73" s="54"/>
      <c r="K73" s="47"/>
      <c r="L73" s="8"/>
      <c r="M73" s="8"/>
    </row>
    <row r="74" spans="1:13" s="62" customFormat="1" ht="15" customHeight="1">
      <c r="A74" s="110"/>
      <c r="B74" s="109" t="s">
        <v>2652</v>
      </c>
      <c r="C74" s="109"/>
      <c r="D74" s="173"/>
      <c r="E74" s="55"/>
      <c r="F74" s="63"/>
      <c r="G74" s="185"/>
      <c r="H74" s="63"/>
      <c r="I74" s="54" t="s">
        <v>2660</v>
      </c>
      <c r="J74" s="54"/>
      <c r="K74" s="47"/>
      <c r="L74" s="8"/>
      <c r="M74" s="8"/>
    </row>
    <row r="75" spans="1:13" s="48" customFormat="1" ht="15" customHeight="1">
      <c r="A75" s="116" t="s">
        <v>2631</v>
      </c>
      <c r="B75" s="115"/>
      <c r="C75" s="116"/>
      <c r="D75" s="72"/>
      <c r="E75" s="69">
        <f>SUM(D76:D78)</f>
        <v>0</v>
      </c>
      <c r="F75" s="45"/>
      <c r="G75" s="187" t="s">
        <v>2701</v>
      </c>
      <c r="H75" s="45"/>
      <c r="I75" s="142"/>
      <c r="J75" s="70"/>
      <c r="K75" s="29"/>
      <c r="L75" s="128"/>
      <c r="M75" s="8"/>
    </row>
    <row r="76" spans="1:13" s="62" customFormat="1" ht="15" customHeight="1">
      <c r="A76" s="110"/>
      <c r="B76" s="109" t="s">
        <v>2646</v>
      </c>
      <c r="C76" s="110" t="s">
        <v>2633</v>
      </c>
      <c r="D76" s="171"/>
      <c r="E76" s="55"/>
      <c r="F76" s="63"/>
      <c r="G76" s="185"/>
      <c r="H76" s="63"/>
      <c r="I76" s="54" t="s">
        <v>1260</v>
      </c>
      <c r="J76" s="54"/>
      <c r="K76" s="47"/>
      <c r="L76" s="128"/>
      <c r="M76" s="8"/>
    </row>
    <row r="77" spans="1:13" s="62" customFormat="1" ht="15" customHeight="1">
      <c r="A77" s="110"/>
      <c r="B77" s="109" t="s">
        <v>2695</v>
      </c>
      <c r="C77" s="110" t="s">
        <v>2633</v>
      </c>
      <c r="D77" s="173"/>
      <c r="E77" s="55"/>
      <c r="F77" s="63"/>
      <c r="G77" s="185"/>
      <c r="H77" s="63"/>
      <c r="I77" s="54" t="s">
        <v>1259</v>
      </c>
      <c r="J77" s="54"/>
      <c r="K77" s="47"/>
      <c r="L77" s="128"/>
      <c r="M77" s="8"/>
    </row>
    <row r="78" spans="1:13" s="62" customFormat="1" ht="14.25" customHeight="1">
      <c r="A78" s="110"/>
      <c r="B78" s="109" t="s">
        <v>2696</v>
      </c>
      <c r="C78" s="110" t="s">
        <v>2633</v>
      </c>
      <c r="D78" s="173"/>
      <c r="E78" s="55"/>
      <c r="F78" s="63"/>
      <c r="G78" s="185"/>
      <c r="H78" s="63"/>
      <c r="I78" s="54" t="s">
        <v>1258</v>
      </c>
      <c r="J78" s="54"/>
      <c r="K78" s="47"/>
      <c r="L78" s="128"/>
      <c r="M78" s="8"/>
    </row>
    <row r="79" spans="1:13" s="48" customFormat="1" ht="15" customHeight="1">
      <c r="A79" s="116" t="s">
        <v>5</v>
      </c>
      <c r="B79" s="115"/>
      <c r="C79" s="116"/>
      <c r="D79" s="72"/>
      <c r="E79" s="69">
        <f>SUM(D80)</f>
        <v>0</v>
      </c>
      <c r="F79" s="45"/>
      <c r="G79" s="185"/>
      <c r="H79" s="45"/>
      <c r="I79" s="70" t="s">
        <v>39</v>
      </c>
      <c r="J79" s="70"/>
      <c r="K79" s="29"/>
      <c r="M79" s="8"/>
    </row>
    <row r="80" spans="1:13" s="62" customFormat="1" ht="15" customHeight="1">
      <c r="A80" s="110"/>
      <c r="B80" s="109" t="s">
        <v>2634</v>
      </c>
      <c r="C80" s="110"/>
      <c r="D80" s="173"/>
      <c r="E80" s="55"/>
      <c r="F80" s="63"/>
      <c r="G80" s="185"/>
      <c r="H80" s="63"/>
      <c r="I80" s="54" t="s">
        <v>2617</v>
      </c>
      <c r="J80" s="54"/>
      <c r="K80" s="47"/>
      <c r="L80" s="73"/>
      <c r="M80" s="8"/>
    </row>
    <row r="81" spans="1:13" s="77" customFormat="1" ht="15" customHeight="1">
      <c r="A81" s="125" t="s">
        <v>2697</v>
      </c>
      <c r="B81" s="125"/>
      <c r="C81" s="125"/>
      <c r="D81" s="174"/>
      <c r="E81" s="75">
        <f>+E12*D81</f>
        <v>0</v>
      </c>
      <c r="F81" s="76"/>
      <c r="G81" s="185"/>
      <c r="H81" s="76"/>
      <c r="I81" s="54" t="s">
        <v>1267</v>
      </c>
      <c r="J81" s="54"/>
      <c r="K81" s="47"/>
      <c r="L81" s="48"/>
      <c r="M81" s="8"/>
    </row>
    <row r="82" spans="1:13" s="48" customFormat="1" ht="15" customHeight="1">
      <c r="A82" s="115" t="s">
        <v>2</v>
      </c>
      <c r="B82" s="125"/>
      <c r="C82" s="125"/>
      <c r="D82" s="78">
        <v>7.4999999999999997E-2</v>
      </c>
      <c r="E82" s="75">
        <f>(+E12*D82)</f>
        <v>0</v>
      </c>
      <c r="F82" s="76"/>
      <c r="G82" s="185"/>
      <c r="H82" s="76"/>
      <c r="I82" s="54" t="s">
        <v>2614</v>
      </c>
      <c r="J82" s="54"/>
      <c r="K82" s="47"/>
      <c r="M82" s="8"/>
    </row>
    <row r="83" spans="1:13" s="48" customFormat="1" ht="15" customHeight="1">
      <c r="A83" s="115" t="s">
        <v>3</v>
      </c>
      <c r="B83" s="125"/>
      <c r="C83" s="125"/>
      <c r="D83" s="174"/>
      <c r="E83" s="75">
        <f>+E12*D83</f>
        <v>0</v>
      </c>
      <c r="F83" s="76"/>
      <c r="G83" s="185"/>
      <c r="H83" s="76"/>
      <c r="I83" s="54" t="s">
        <v>2614</v>
      </c>
      <c r="J83" s="54"/>
      <c r="K83" s="47"/>
      <c r="M83" s="8"/>
    </row>
    <row r="84" spans="1:13" s="48" customFormat="1" ht="15" customHeight="1">
      <c r="A84" s="161" t="s">
        <v>2693</v>
      </c>
      <c r="B84" s="125"/>
      <c r="C84" s="162"/>
      <c r="D84" s="180"/>
      <c r="E84" s="75">
        <f>D84</f>
        <v>0</v>
      </c>
      <c r="F84" s="76"/>
      <c r="G84" s="185"/>
      <c r="H84" s="76"/>
      <c r="I84" s="54" t="s">
        <v>2613</v>
      </c>
      <c r="J84" s="163"/>
      <c r="K84" s="47"/>
      <c r="M84" s="8"/>
    </row>
    <row r="85" spans="1:13" s="48" customFormat="1" ht="15" customHeight="1">
      <c r="A85" s="161" t="s">
        <v>2694</v>
      </c>
      <c r="B85" s="125"/>
      <c r="C85" s="162"/>
      <c r="D85" s="180"/>
      <c r="E85" s="75">
        <f>D85</f>
        <v>0</v>
      </c>
      <c r="F85" s="76"/>
      <c r="G85" s="185"/>
      <c r="H85" s="76"/>
      <c r="I85" s="54" t="s">
        <v>2722</v>
      </c>
      <c r="J85" s="163"/>
      <c r="K85" s="47"/>
      <c r="M85" s="8"/>
    </row>
    <row r="86" spans="1:13" ht="9" customHeight="1">
      <c r="A86" s="118"/>
      <c r="B86" s="117"/>
      <c r="C86" s="118"/>
      <c r="D86" s="79"/>
      <c r="E86" s="35"/>
      <c r="F86" s="36"/>
      <c r="G86" s="185"/>
      <c r="H86" s="36"/>
      <c r="I86" s="33"/>
      <c r="J86" s="33"/>
      <c r="K86" s="47"/>
    </row>
    <row r="87" spans="1:13" s="68" customFormat="1" ht="15.75">
      <c r="A87" s="119"/>
      <c r="B87" s="190" t="s">
        <v>7</v>
      </c>
      <c r="C87" s="191"/>
      <c r="D87" s="80"/>
      <c r="E87" s="179">
        <f>+E11-E31</f>
        <v>0</v>
      </c>
      <c r="F87" s="66"/>
      <c r="G87" s="185" t="s">
        <v>2724</v>
      </c>
      <c r="H87" s="66"/>
      <c r="I87" s="124" t="s">
        <v>2624</v>
      </c>
      <c r="J87" s="33"/>
      <c r="K87" s="40"/>
    </row>
    <row r="88" spans="1:13" ht="6.75" customHeight="1">
      <c r="G88" s="185"/>
    </row>
    <row r="89" spans="1:13" ht="15" customHeight="1">
      <c r="B89" s="135" t="s">
        <v>2662</v>
      </c>
      <c r="C89" s="178" t="s">
        <v>2720</v>
      </c>
      <c r="D89" s="175"/>
      <c r="E89" s="176">
        <f>D89</f>
        <v>0</v>
      </c>
      <c r="G89" s="185"/>
      <c r="I89" s="83" t="s">
        <v>2633</v>
      </c>
    </row>
    <row r="90" spans="1:13" ht="6.75" customHeight="1">
      <c r="G90" s="185"/>
    </row>
    <row r="91" spans="1:13" ht="15.75">
      <c r="A91" s="119"/>
      <c r="B91" s="190" t="s">
        <v>2721</v>
      </c>
      <c r="C91" s="191"/>
      <c r="D91" s="80"/>
      <c r="E91" s="81">
        <f>E87+E89</f>
        <v>0</v>
      </c>
      <c r="F91" s="29"/>
      <c r="G91" s="188"/>
      <c r="H91" s="9"/>
      <c r="I91" s="9"/>
      <c r="J91" s="9"/>
      <c r="K91" s="9"/>
    </row>
    <row r="92" spans="1:13">
      <c r="A92" s="25"/>
      <c r="B92" s="25"/>
      <c r="C92" s="25"/>
      <c r="D92" s="83"/>
      <c r="E92" s="83"/>
      <c r="F92" s="29"/>
      <c r="G92" s="150"/>
      <c r="H92" s="9"/>
      <c r="I92" s="9"/>
      <c r="J92" s="9"/>
      <c r="K92" s="9"/>
    </row>
  </sheetData>
  <sheetProtection sheet="1" objects="1" scenarios="1"/>
  <dataConsolidate/>
  <mergeCells count="2">
    <mergeCell ref="B87:C87"/>
    <mergeCell ref="B91:C91"/>
  </mergeCells>
  <phoneticPr fontId="5"/>
  <hyperlinks>
    <hyperlink ref="G47" r:id="rId1" xr:uid="{C7062730-75EA-4781-ABAF-F7FE0F756724}"/>
  </hyperlinks>
  <printOptions horizontalCentered="1"/>
  <pageMargins left="0.25" right="0.25" top="0.75" bottom="0.75" header="0.3" footer="0.3"/>
  <pageSetup paperSize="9" scale="59" orientation="portrait" horizontalDpi="1200" verticalDpi="1200" r:id="rId2"/>
  <headerFooter alignWithMargins="0">
    <oddHeader xml:space="preserve">&amp;C
</oddHeader>
  </headerFooter>
  <ignoredErrors>
    <ignoredError sqref="D70" 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ovisionnel" xr:uid="{00000000-0002-0000-0000-000000000000}">
          <x14:formula1>
            <xm:f>'Format Web Reporting'!$B$63:$B$65</xm:f>
          </x14:formula1>
          <xm:sqref>C1</xm:sqref>
        </x14:dataValidation>
        <x14:dataValidation type="list" allowBlank="1" showInputMessage="1" showErrorMessage="1" xr:uid="{FE3C40F7-E062-44A9-8BD3-97A4BEA884FC}">
          <x14:formula1>
            <xm:f>'Format Web Reporting'!$B$68:$B$85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D143"/>
  <sheetViews>
    <sheetView topLeftCell="V1" zoomScaleNormal="100" workbookViewId="0">
      <selection activeCell="X13" sqref="X13"/>
    </sheetView>
  </sheetViews>
  <sheetFormatPr baseColWidth="10" defaultColWidth="11.42578125" defaultRowHeight="12" outlineLevelCol="1"/>
  <cols>
    <col min="1" max="1" width="1.85546875" hidden="1" customWidth="1"/>
    <col min="2" max="2" width="57.7109375" hidden="1" customWidth="1" outlineLevel="1"/>
    <col min="3" max="3" width="16.42578125" style="86" hidden="1" customWidth="1" outlineLevel="1"/>
    <col min="4" max="4" width="7.5703125" style="86" hidden="1" customWidth="1" outlineLevel="1"/>
    <col min="5" max="5" width="24.5703125" hidden="1" customWidth="1" collapsed="1"/>
    <col min="6" max="6" width="50.7109375" style="86" hidden="1" customWidth="1" outlineLevel="1"/>
    <col min="7" max="7" width="22.28515625" style="86" hidden="1" customWidth="1" outlineLevel="1"/>
    <col min="8" max="8" width="17.28515625" style="86" hidden="1" customWidth="1" outlineLevel="1"/>
    <col min="9" max="9" width="7.5703125" style="86" hidden="1" customWidth="1" outlineLevel="1"/>
    <col min="10" max="11" width="10.42578125" style="86" hidden="1" customWidth="1" outlineLevel="1"/>
    <col min="12" max="12" width="16.42578125" style="86" hidden="1" customWidth="1" outlineLevel="1"/>
    <col min="13" max="13" width="11" style="86" hidden="1" customWidth="1" outlineLevel="1"/>
    <col min="14" max="14" width="7.85546875" style="86" hidden="1" customWidth="1" outlineLevel="1"/>
    <col min="15" max="15" width="21.42578125" style="86" hidden="1" customWidth="1" outlineLevel="1"/>
    <col min="16" max="16" width="10.7109375" hidden="1" customWidth="1" outlineLevel="1"/>
    <col min="17" max="17" width="9.42578125" hidden="1" customWidth="1" outlineLevel="1"/>
    <col min="18" max="18" width="22.5703125" hidden="1" customWidth="1" outlineLevel="1"/>
    <col min="19" max="19" width="13.140625" hidden="1" customWidth="1" outlineLevel="1"/>
    <col min="20" max="20" width="51" hidden="1" customWidth="1" outlineLevel="1"/>
    <col min="21" max="21" width="13.5703125" style="86" hidden="1" customWidth="1" outlineLevel="1"/>
    <col min="22" max="22" width="11.42578125" customWidth="1" collapsed="1"/>
    <col min="23" max="24" width="11.42578125" style="121"/>
    <col min="27" max="27" width="23.140625" bestFit="1" customWidth="1"/>
  </cols>
  <sheetData>
    <row r="1" spans="2:27" ht="15"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92" t="s">
        <v>2627</v>
      </c>
      <c r="W1" s="192"/>
      <c r="X1" s="192"/>
      <c r="Y1" s="192"/>
      <c r="Z1" s="192"/>
      <c r="AA1" s="192"/>
    </row>
    <row r="3" spans="2:27">
      <c r="B3" s="85" t="s">
        <v>1262</v>
      </c>
      <c r="C3" t="s">
        <v>2140</v>
      </c>
    </row>
    <row r="4" spans="2:27" s="87" customFormat="1" ht="48">
      <c r="B4"/>
      <c r="C4"/>
      <c r="D4"/>
      <c r="E4" s="152"/>
      <c r="F4" s="85" t="s">
        <v>1263</v>
      </c>
      <c r="I4"/>
      <c r="J4" s="87" t="s">
        <v>2134</v>
      </c>
      <c r="L4" s="86" t="s">
        <v>2135</v>
      </c>
      <c r="M4" s="87" t="s">
        <v>2089</v>
      </c>
      <c r="N4" s="87" t="s">
        <v>2090</v>
      </c>
      <c r="O4" s="86" t="s">
        <v>2091</v>
      </c>
      <c r="P4" s="87" t="s">
        <v>1256</v>
      </c>
      <c r="Q4" s="87" t="s">
        <v>2087</v>
      </c>
      <c r="R4" s="87" t="s">
        <v>2088</v>
      </c>
      <c r="S4" s="87" t="s">
        <v>1255</v>
      </c>
      <c r="T4" s="87" t="s">
        <v>1254</v>
      </c>
      <c r="U4" s="92" t="s">
        <v>1262</v>
      </c>
      <c r="V4" s="87">
        <f>Template!E1</f>
        <v>0</v>
      </c>
      <c r="W4" s="97" t="s">
        <v>2622</v>
      </c>
      <c r="X4" s="97" t="str">
        <f t="shared" ref="X4:X22" si="0">+S4</f>
        <v>Nature comptable 7 chiffres</v>
      </c>
      <c r="Y4" s="97" t="str">
        <f>+U4</f>
        <v>Montant</v>
      </c>
    </row>
    <row r="5" spans="2:27">
      <c r="B5" s="85" t="s">
        <v>1263</v>
      </c>
      <c r="C5" t="s">
        <v>1265</v>
      </c>
      <c r="E5" s="152">
        <f>Template!E1</f>
        <v>0</v>
      </c>
      <c r="F5" s="88"/>
      <c r="G5" t="s">
        <v>1258</v>
      </c>
      <c r="H5" s="86" t="str">
        <f t="shared" ref="H5:H31" si="1">LEFT(G5,7)</f>
        <v>3010000</v>
      </c>
      <c r="J5" s="86" t="str">
        <f t="shared" ref="J5:J28" si="2">LEFT(S5,1)</f>
        <v>3</v>
      </c>
      <c r="K5">
        <v>3</v>
      </c>
      <c r="L5" s="86" t="str">
        <f>VLOOKUP(K5,CPTBUDG!F:M,8,FALSE)</f>
        <v>3 - Charges</v>
      </c>
      <c r="M5" s="86" t="str">
        <f t="shared" ref="M5:M35" si="3">LEFT(S5,2)</f>
        <v>30</v>
      </c>
      <c r="N5">
        <v>30</v>
      </c>
      <c r="O5" t="str">
        <f>VLOOKUP(N5,CPTBUDG!F:M,8,FALSE)</f>
        <v>30 - Charges de personnel</v>
      </c>
      <c r="P5" s="93" t="str">
        <f t="shared" ref="P5:P35" si="4">LEFT(S5,3)</f>
        <v>301</v>
      </c>
      <c r="Q5">
        <v>301</v>
      </c>
      <c r="R5" t="str">
        <f>VLOOKUP(Q5,CPTBUDG!F:M,8,FALSE)</f>
        <v>301 - Salaires PAT</v>
      </c>
      <c r="S5">
        <v>3010000</v>
      </c>
      <c r="T5" t="str">
        <f>VLOOKUP(S5,CPTBUDG!F:M,8,FALSE)</f>
        <v>3010000 - Traitement du personnel administratif</v>
      </c>
      <c r="U5" s="86">
        <f>SUMIF(Template!I:I,'Format Web Reporting'!T5,Template!D:D)</f>
        <v>0</v>
      </c>
      <c r="W5" s="122">
        <f>Template!C5</f>
        <v>0</v>
      </c>
      <c r="X5" s="122">
        <f t="shared" si="0"/>
        <v>3010000</v>
      </c>
      <c r="Y5" s="98">
        <f t="shared" ref="Y5:Y22" si="5">ROUND(U5,0)</f>
        <v>0</v>
      </c>
    </row>
    <row r="6" spans="2:27">
      <c r="B6" s="84" t="s">
        <v>2136</v>
      </c>
      <c r="C6" s="86">
        <v>333.3</v>
      </c>
      <c r="E6" s="152"/>
      <c r="F6" s="88" t="s">
        <v>2633</v>
      </c>
      <c r="G6" t="s">
        <v>1259</v>
      </c>
      <c r="H6" s="86" t="str">
        <f t="shared" si="1"/>
        <v>3020001</v>
      </c>
      <c r="J6" s="86" t="str">
        <f t="shared" si="2"/>
        <v>3</v>
      </c>
      <c r="K6">
        <v>3</v>
      </c>
      <c r="L6" s="86" t="str">
        <f>VLOOKUP(K6,CPTBUDG!F:M,8,FALSE)</f>
        <v>3 - Charges</v>
      </c>
      <c r="M6" s="86" t="str">
        <f t="shared" si="3"/>
        <v>30</v>
      </c>
      <c r="N6">
        <v>30</v>
      </c>
      <c r="O6" t="str">
        <f>VLOOKUP(N6,CPTBUDG!F:M,8,FALSE)</f>
        <v>30 - Charges de personnel</v>
      </c>
      <c r="P6" s="93" t="str">
        <f t="shared" si="4"/>
        <v>302</v>
      </c>
      <c r="Q6">
        <v>302</v>
      </c>
      <c r="R6" t="str">
        <f>VLOOKUP(Q6,CPTBUDG!F:M,8,FALSE)</f>
        <v>302 - Salaires des enseignants</v>
      </c>
      <c r="S6">
        <v>3020001</v>
      </c>
      <c r="T6" t="str">
        <f>VLOOKUP(S6,CPTBUDG!F:M,8,FALSE)</f>
        <v>3020001 - Traitement des enseignants</v>
      </c>
      <c r="U6" s="86">
        <f>SUMIF(Template!I:I,'Format Web Reporting'!T6,Template!D:D)</f>
        <v>0</v>
      </c>
      <c r="W6" s="122">
        <f>W5</f>
        <v>0</v>
      </c>
      <c r="X6" s="122">
        <f t="shared" si="0"/>
        <v>3020001</v>
      </c>
      <c r="Y6" s="98">
        <f t="shared" si="5"/>
        <v>0</v>
      </c>
    </row>
    <row r="7" spans="2:27">
      <c r="B7" s="89" t="s">
        <v>2092</v>
      </c>
      <c r="C7" s="86">
        <v>2</v>
      </c>
      <c r="E7" s="152"/>
      <c r="F7" s="88" t="s">
        <v>2624</v>
      </c>
      <c r="G7" t="s">
        <v>1266</v>
      </c>
      <c r="H7" s="86" t="str">
        <f t="shared" si="1"/>
        <v>3100001</v>
      </c>
      <c r="I7"/>
      <c r="J7" s="86" t="str">
        <f t="shared" si="2"/>
        <v>3</v>
      </c>
      <c r="K7">
        <v>3</v>
      </c>
      <c r="L7" s="86" t="str">
        <f>VLOOKUP(K7,CPTBUDG!F:M,8,FALSE)</f>
        <v>3 - Charges</v>
      </c>
      <c r="M7" s="86" t="str">
        <f t="shared" si="3"/>
        <v>31</v>
      </c>
      <c r="N7">
        <v>31</v>
      </c>
      <c r="O7" t="str">
        <f>VLOOKUP(N7,CPTBUDG!F:M,8,FALSE)</f>
        <v>31 - Dépenses générales</v>
      </c>
      <c r="P7" s="93" t="str">
        <f t="shared" si="4"/>
        <v>310</v>
      </c>
      <c r="Q7">
        <v>310</v>
      </c>
      <c r="R7" t="str">
        <f>VLOOKUP(Q7,CPTBUDG!F:M,8,FALSE)</f>
        <v>310 - Fournitures</v>
      </c>
      <c r="S7">
        <v>3100001</v>
      </c>
      <c r="T7" t="str">
        <f>VLOOKUP(S7,CPTBUDG!F:M,8,FALSE)</f>
        <v>3100001 - Fournitures et matériel de bureau</v>
      </c>
      <c r="U7" s="86">
        <f>SUMIF(Template!I:I,'Format Web Reporting'!T7,Template!D:D)</f>
        <v>0</v>
      </c>
      <c r="W7" s="122">
        <f t="shared" ref="W7:W33" si="6">W6</f>
        <v>0</v>
      </c>
      <c r="X7" s="122">
        <f t="shared" si="0"/>
        <v>3100001</v>
      </c>
      <c r="Y7" s="98">
        <f t="shared" si="5"/>
        <v>0</v>
      </c>
    </row>
    <row r="8" spans="2:27">
      <c r="B8" s="90" t="s">
        <v>2095</v>
      </c>
      <c r="C8" s="86">
        <v>1</v>
      </c>
      <c r="F8" s="88" t="s">
        <v>2660</v>
      </c>
      <c r="G8" t="s">
        <v>1257</v>
      </c>
      <c r="H8" s="86" t="str">
        <f t="shared" si="1"/>
        <v>3102002</v>
      </c>
      <c r="I8"/>
      <c r="J8" s="86" t="str">
        <f t="shared" si="2"/>
        <v>3</v>
      </c>
      <c r="K8">
        <v>3</v>
      </c>
      <c r="L8" s="86" t="str">
        <f>VLOOKUP(K8,CPTBUDG!F:M,8,FALSE)</f>
        <v>3 - Charges</v>
      </c>
      <c r="M8" s="86" t="str">
        <f t="shared" si="3"/>
        <v>31</v>
      </c>
      <c r="N8">
        <v>31</v>
      </c>
      <c r="O8" t="str">
        <f>VLOOKUP(N8,CPTBUDG!F:M,8,FALSE)</f>
        <v>31 - Dépenses générales</v>
      </c>
      <c r="P8" s="93" t="str">
        <f t="shared" si="4"/>
        <v>310</v>
      </c>
      <c r="Q8">
        <v>310</v>
      </c>
      <c r="R8" t="str">
        <f>VLOOKUP(Q8,CPTBUDG!F:M,8,FALSE)</f>
        <v>310 - Fournitures</v>
      </c>
      <c r="S8">
        <v>3102002</v>
      </c>
      <c r="T8" t="str">
        <f>VLOOKUP(S8,CPTBUDG!F:M,8,FALSE)</f>
        <v>3102002 - Imprimés, impressions</v>
      </c>
      <c r="U8" s="86">
        <f>SUMIF(Template!I:I,'Format Web Reporting'!T8,Template!D:D)</f>
        <v>0</v>
      </c>
      <c r="W8" s="122">
        <f t="shared" si="6"/>
        <v>0</v>
      </c>
      <c r="X8" s="122">
        <f t="shared" si="0"/>
        <v>3102002</v>
      </c>
      <c r="Y8" s="98">
        <f t="shared" si="5"/>
        <v>0</v>
      </c>
    </row>
    <row r="9" spans="2:27">
      <c r="B9" s="91" t="s">
        <v>1258</v>
      </c>
      <c r="C9" s="86">
        <v>1</v>
      </c>
      <c r="F9" s="88" t="s">
        <v>1258</v>
      </c>
      <c r="G9" t="s">
        <v>2118</v>
      </c>
      <c r="H9" s="86" t="str">
        <f t="shared" si="1"/>
        <v>3113000</v>
      </c>
      <c r="I9"/>
      <c r="J9" s="86" t="str">
        <f>LEFT(S9,1)</f>
        <v>3</v>
      </c>
      <c r="K9">
        <v>3</v>
      </c>
      <c r="L9" s="86" t="str">
        <f>VLOOKUP(K9,CPTBUDG!F:M,8,FALSE)</f>
        <v>3 - Charges</v>
      </c>
      <c r="M9" s="86" t="str">
        <f t="shared" si="3"/>
        <v>31</v>
      </c>
      <c r="N9">
        <v>31</v>
      </c>
      <c r="O9" t="str">
        <f>VLOOKUP(N9,CPTBUDG!F:M,8,FALSE)</f>
        <v>31 - Dépenses générales</v>
      </c>
      <c r="P9" s="93" t="str">
        <f t="shared" si="4"/>
        <v>310</v>
      </c>
      <c r="Q9">
        <v>310</v>
      </c>
      <c r="R9" t="str">
        <f>VLOOKUP(Q9,CPTBUDG!F:M,8,FALSE)</f>
        <v>310 - Fournitures</v>
      </c>
      <c r="S9">
        <v>3103000</v>
      </c>
      <c r="T9" t="str">
        <f>VLOOKUP(S9,CPTBUDG!F:M,8,FALSE)</f>
        <v>3103000 - Livres, litt spéacilisées, prêt livre, base donnée</v>
      </c>
      <c r="U9" s="86">
        <f>SUMIF(Template!I:I,'Format Web Reporting'!T9,Template!D:D)</f>
        <v>0</v>
      </c>
      <c r="W9" s="122">
        <f>W8</f>
        <v>0</v>
      </c>
      <c r="X9" s="122">
        <f t="shared" si="0"/>
        <v>3103000</v>
      </c>
      <c r="Y9" s="98">
        <f t="shared" si="5"/>
        <v>0</v>
      </c>
    </row>
    <row r="10" spans="2:27">
      <c r="B10" s="90" t="s">
        <v>2603</v>
      </c>
      <c r="C10" s="86">
        <v>1</v>
      </c>
      <c r="F10" s="88" t="s">
        <v>1259</v>
      </c>
      <c r="G10" t="s">
        <v>2119</v>
      </c>
      <c r="H10" s="86" t="str">
        <f t="shared" si="1"/>
        <v>3130000</v>
      </c>
      <c r="I10"/>
      <c r="J10" s="86" t="str">
        <f t="shared" si="2"/>
        <v>3</v>
      </c>
      <c r="K10">
        <v>3</v>
      </c>
      <c r="L10" s="86" t="str">
        <f>VLOOKUP(K10,CPTBUDG!F:M,8,FALSE)</f>
        <v>3 - Charges</v>
      </c>
      <c r="M10" s="86" t="str">
        <f t="shared" si="3"/>
        <v>31</v>
      </c>
      <c r="N10">
        <v>31</v>
      </c>
      <c r="O10" t="str">
        <f>VLOOKUP(N10,CPTBUDG!F:M,8,FALSE)</f>
        <v>31 - Dépenses générales</v>
      </c>
      <c r="P10" s="93" t="str">
        <f t="shared" si="4"/>
        <v>311</v>
      </c>
      <c r="Q10">
        <v>311</v>
      </c>
      <c r="R10" t="str">
        <f>VLOOKUP(Q10,CPTBUDG!F:M,8,FALSE)</f>
        <v>311 - Mobilier, machines</v>
      </c>
      <c r="S10">
        <v>3113000</v>
      </c>
      <c r="T10" t="str">
        <f>VLOOKUP(S10,CPTBUDG!F:M,8,FALSE)</f>
        <v>3113000 - Matériel informatique</v>
      </c>
      <c r="U10" s="86">
        <f>SUMIF(Template!I:I,'Format Web Reporting'!T10,Template!D:D)</f>
        <v>0</v>
      </c>
      <c r="W10" s="122">
        <f t="shared" si="6"/>
        <v>0</v>
      </c>
      <c r="X10" s="122">
        <f t="shared" si="0"/>
        <v>3113000</v>
      </c>
      <c r="Y10" s="98">
        <f t="shared" si="5"/>
        <v>0</v>
      </c>
    </row>
    <row r="11" spans="2:27">
      <c r="B11" s="91" t="s">
        <v>1259</v>
      </c>
      <c r="C11" s="86">
        <v>1</v>
      </c>
      <c r="F11" s="88" t="s">
        <v>1266</v>
      </c>
      <c r="G11" t="s">
        <v>1267</v>
      </c>
      <c r="H11" s="86" t="str">
        <f>LEFT(G11,7)</f>
        <v>3130073</v>
      </c>
      <c r="I11"/>
      <c r="J11" s="86" t="str">
        <f t="shared" si="2"/>
        <v>3</v>
      </c>
      <c r="K11">
        <v>3</v>
      </c>
      <c r="L11" s="86" t="str">
        <f>VLOOKUP(K11,CPTBUDG!F:M,8,FALSE)</f>
        <v>3 - Charges</v>
      </c>
      <c r="M11" s="86" t="str">
        <f t="shared" si="3"/>
        <v>31</v>
      </c>
      <c r="N11">
        <v>31</v>
      </c>
      <c r="O11" t="str">
        <f>VLOOKUP(N11,CPTBUDG!F:M,8,FALSE)</f>
        <v>31 - Dépenses générales</v>
      </c>
      <c r="P11" s="93" t="str">
        <f t="shared" si="4"/>
        <v>313</v>
      </c>
      <c r="Q11">
        <v>313</v>
      </c>
      <c r="R11" t="str">
        <f>VLOOKUP(Q11,CPTBUDG!F:M,8,FALSE)</f>
        <v>313 - Services et honoraires</v>
      </c>
      <c r="S11">
        <v>3130000</v>
      </c>
      <c r="T11" t="str">
        <f>VLOOKUP(S11,CPTBUDG!F:M,8,FALSE)</f>
        <v>3130000 - Annonces, publications (hors emploi)</v>
      </c>
      <c r="U11" s="86">
        <f>SUMIF(Template!I:I,'Format Web Reporting'!T11,Template!D:D)</f>
        <v>0</v>
      </c>
      <c r="W11" s="122">
        <f t="shared" si="6"/>
        <v>0</v>
      </c>
      <c r="X11" s="122">
        <f t="shared" si="0"/>
        <v>3130000</v>
      </c>
      <c r="Y11" s="98">
        <f t="shared" si="5"/>
        <v>0</v>
      </c>
    </row>
    <row r="12" spans="2:27">
      <c r="B12" s="89" t="s">
        <v>2093</v>
      </c>
      <c r="C12" s="86">
        <v>326.3</v>
      </c>
      <c r="F12" s="88" t="s">
        <v>2118</v>
      </c>
      <c r="G12" t="s">
        <v>1261</v>
      </c>
      <c r="H12" s="86" t="str">
        <f t="shared" si="1"/>
        <v>3130191</v>
      </c>
      <c r="I12"/>
      <c r="J12" s="86" t="str">
        <f t="shared" si="2"/>
        <v>3</v>
      </c>
      <c r="K12">
        <v>3</v>
      </c>
      <c r="L12" s="86" t="str">
        <f>VLOOKUP(K12,CPTBUDG!F:M,8,FALSE)</f>
        <v>3 - Charges</v>
      </c>
      <c r="M12" s="86" t="str">
        <f t="shared" si="3"/>
        <v>31</v>
      </c>
      <c r="N12">
        <v>31</v>
      </c>
      <c r="O12" t="str">
        <f>VLOOKUP(N12,CPTBUDG!F:M,8,FALSE)</f>
        <v>31 - Dépenses générales</v>
      </c>
      <c r="P12" s="93" t="str">
        <f t="shared" si="4"/>
        <v>313</v>
      </c>
      <c r="Q12">
        <v>313</v>
      </c>
      <c r="R12" t="str">
        <f>VLOOKUP(Q12,CPTBUDG!F:M,8,FALSE)</f>
        <v>313 - Services et honoraires</v>
      </c>
      <c r="S12">
        <v>3130073</v>
      </c>
      <c r="T12" t="str">
        <f>VLOOKUP(S12,CPTBUDG!F:M,8,FALSE)</f>
        <v>3130073 - Carte de crédit frais encaissements</v>
      </c>
      <c r="U12" s="86">
        <f>SUMIF(Template!I:I,'Format Web Reporting'!T12,Template!E:E)</f>
        <v>0</v>
      </c>
      <c r="W12" s="122">
        <f t="shared" si="6"/>
        <v>0</v>
      </c>
      <c r="X12" s="122">
        <f t="shared" si="0"/>
        <v>3130073</v>
      </c>
      <c r="Y12" s="98">
        <f t="shared" si="5"/>
        <v>0</v>
      </c>
    </row>
    <row r="13" spans="2:27">
      <c r="B13" s="90" t="s">
        <v>2096</v>
      </c>
      <c r="C13" s="86">
        <v>1</v>
      </c>
      <c r="F13" s="88" t="s">
        <v>2606</v>
      </c>
      <c r="G13" t="s">
        <v>2120</v>
      </c>
      <c r="H13" s="86" t="str">
        <f t="shared" si="1"/>
        <v>3130195</v>
      </c>
      <c r="I13"/>
      <c r="J13" s="86" t="str">
        <f t="shared" si="2"/>
        <v>3</v>
      </c>
      <c r="K13">
        <v>3</v>
      </c>
      <c r="L13" s="86" t="str">
        <f>VLOOKUP(K13,CPTBUDG!F:M,8,FALSE)</f>
        <v>3 - Charges</v>
      </c>
      <c r="M13" s="86" t="str">
        <f t="shared" si="3"/>
        <v>31</v>
      </c>
      <c r="N13">
        <v>31</v>
      </c>
      <c r="O13" t="str">
        <f>VLOOKUP(N13,CPTBUDG!F:M,8,FALSE)</f>
        <v>31 - Dépenses générales</v>
      </c>
      <c r="P13" s="93" t="str">
        <f t="shared" si="4"/>
        <v>313</v>
      </c>
      <c r="Q13">
        <v>313</v>
      </c>
      <c r="R13" t="str">
        <f>VLOOKUP(Q13,CPTBUDG!F:M,8,FALSE)</f>
        <v>313 - Services et honoraires</v>
      </c>
      <c r="S13">
        <v>3130191</v>
      </c>
      <c r="T13" t="str">
        <f>VLOOKUP(S13,CPTBUDG!F:M,8,FALSE)</f>
        <v>3130191 - Organisation congrès</v>
      </c>
      <c r="U13" s="86">
        <f>SUMIF(Template!I:I,'Format Web Reporting'!T13,Template!D:D)</f>
        <v>0</v>
      </c>
      <c r="W13" s="122">
        <f t="shared" si="6"/>
        <v>0</v>
      </c>
      <c r="X13" s="122">
        <f t="shared" si="0"/>
        <v>3130191</v>
      </c>
      <c r="Y13" s="98">
        <f t="shared" si="5"/>
        <v>0</v>
      </c>
    </row>
    <row r="14" spans="2:27">
      <c r="B14" s="91" t="s">
        <v>1266</v>
      </c>
      <c r="C14" s="86">
        <v>1</v>
      </c>
      <c r="F14" s="88" t="s">
        <v>1267</v>
      </c>
      <c r="G14" t="s">
        <v>1260</v>
      </c>
      <c r="H14" s="86" t="str">
        <f t="shared" si="1"/>
        <v>3132000</v>
      </c>
      <c r="I14"/>
      <c r="J14" s="86" t="str">
        <f t="shared" si="2"/>
        <v>3</v>
      </c>
      <c r="K14">
        <v>3</v>
      </c>
      <c r="L14" s="86" t="str">
        <f>VLOOKUP(K14,CPTBUDG!F:M,8,FALSE)</f>
        <v>3 - Charges</v>
      </c>
      <c r="M14" s="86" t="str">
        <f t="shared" si="3"/>
        <v>31</v>
      </c>
      <c r="N14">
        <v>31</v>
      </c>
      <c r="O14" t="str">
        <f>VLOOKUP(N14,CPTBUDG!F:M,8,FALSE)</f>
        <v>31 - Dépenses générales</v>
      </c>
      <c r="P14" s="93" t="str">
        <f t="shared" si="4"/>
        <v>313</v>
      </c>
      <c r="Q14">
        <v>313</v>
      </c>
      <c r="R14" t="str">
        <f>VLOOKUP(Q14,CPTBUDG!F:M,8,FALSE)</f>
        <v>313 - Services et honoraires</v>
      </c>
      <c r="S14">
        <v>3133001</v>
      </c>
      <c r="T14" t="str">
        <f>VLOOKUP(S14,CPTBUDG!F:M,8,FALSE)</f>
        <v>3133001 - Licences charges utilisation informatique</v>
      </c>
      <c r="U14" s="86">
        <f>SUMIF(Template!I:I,'Format Web Reporting'!T14,Template!D:D)</f>
        <v>0</v>
      </c>
      <c r="W14" s="122">
        <f t="shared" si="6"/>
        <v>0</v>
      </c>
      <c r="X14" s="122">
        <f t="shared" si="0"/>
        <v>3133001</v>
      </c>
      <c r="Y14" s="98">
        <f t="shared" si="5"/>
        <v>0</v>
      </c>
    </row>
    <row r="15" spans="2:27">
      <c r="B15" s="91" t="s">
        <v>1257</v>
      </c>
      <c r="C15" s="86">
        <v>0</v>
      </c>
      <c r="F15" s="88" t="s">
        <v>2607</v>
      </c>
      <c r="G15" t="s">
        <v>1268</v>
      </c>
      <c r="H15" s="86" t="str">
        <f t="shared" si="1"/>
        <v>3138000</v>
      </c>
      <c r="I15"/>
      <c r="J15" s="86" t="str">
        <f t="shared" si="2"/>
        <v>3</v>
      </c>
      <c r="K15">
        <v>3</v>
      </c>
      <c r="L15" s="86" t="str">
        <f>VLOOKUP(K15,CPTBUDG!F:M,8,FALSE)</f>
        <v>3 - Charges</v>
      </c>
      <c r="M15" s="86" t="str">
        <f t="shared" si="3"/>
        <v>31</v>
      </c>
      <c r="N15">
        <v>31</v>
      </c>
      <c r="O15" t="str">
        <f>VLOOKUP(N15,CPTBUDG!F:M,8,FALSE)</f>
        <v>31 - Dépenses générales</v>
      </c>
      <c r="P15" s="93" t="str">
        <f t="shared" si="4"/>
        <v>313</v>
      </c>
      <c r="Q15">
        <v>313</v>
      </c>
      <c r="R15" t="str">
        <f>VLOOKUP(Q15,CPTBUDG!F:M,8,FALSE)</f>
        <v>313 - Services et honoraires</v>
      </c>
      <c r="S15">
        <v>3132000</v>
      </c>
      <c r="T15" t="str">
        <f>VLOOKUP(S15,CPTBUDG!F:M,8,FALSE)</f>
        <v>3132000 - Mandat, honoraires, prestations</v>
      </c>
      <c r="U15" s="86">
        <f>SUMIF(Template!I:I,'Format Web Reporting'!T15,Template!D:D)</f>
        <v>0</v>
      </c>
      <c r="W15" s="122">
        <f t="shared" si="6"/>
        <v>0</v>
      </c>
      <c r="X15" s="122">
        <f t="shared" si="0"/>
        <v>3132000</v>
      </c>
      <c r="Y15" s="98">
        <f t="shared" si="5"/>
        <v>0</v>
      </c>
    </row>
    <row r="16" spans="2:27">
      <c r="B16" s="90" t="s">
        <v>2097</v>
      </c>
      <c r="C16" s="86">
        <v>1</v>
      </c>
      <c r="F16" s="88" t="s">
        <v>1260</v>
      </c>
      <c r="G16" t="s">
        <v>2604</v>
      </c>
      <c r="H16" s="86" t="str">
        <f t="shared" si="1"/>
        <v>3160000</v>
      </c>
      <c r="I16"/>
      <c r="J16" s="86" t="str">
        <f t="shared" si="2"/>
        <v>3</v>
      </c>
      <c r="K16">
        <v>3</v>
      </c>
      <c r="L16" s="86" t="str">
        <f>VLOOKUP(K16,CPTBUDG!F:M,8,FALSE)</f>
        <v>3 - Charges</v>
      </c>
      <c r="M16" s="86" t="str">
        <f t="shared" si="3"/>
        <v>31</v>
      </c>
      <c r="N16">
        <v>31</v>
      </c>
      <c r="O16" t="str">
        <f>VLOOKUP(N16,CPTBUDG!F:M,8,FALSE)</f>
        <v>31 - Dépenses générales</v>
      </c>
      <c r="P16" s="93" t="str">
        <f t="shared" si="4"/>
        <v>313</v>
      </c>
      <c r="Q16">
        <v>313</v>
      </c>
      <c r="R16" t="str">
        <f>VLOOKUP(Q16,CPTBUDG!F:M,8,FALSE)</f>
        <v>313 - Services et honoraires</v>
      </c>
      <c r="S16">
        <v>3138000</v>
      </c>
      <c r="T16" t="str">
        <f>VLOOKUP(S16,CPTBUDG!F:M,8,FALSE)</f>
        <v>3138000 - Conférenciers jurés intervenants ext.</v>
      </c>
      <c r="U16" s="86">
        <f>SUMIF(Template!I:I,'Format Web Reporting'!T16,Template!D:D)</f>
        <v>0</v>
      </c>
      <c r="W16" s="122">
        <f>W15</f>
        <v>0</v>
      </c>
      <c r="X16" s="122">
        <f t="shared" si="0"/>
        <v>3138000</v>
      </c>
      <c r="Y16" s="98">
        <f t="shared" si="5"/>
        <v>0</v>
      </c>
    </row>
    <row r="17" spans="2:30">
      <c r="B17" s="91" t="s">
        <v>2118</v>
      </c>
      <c r="C17" s="86">
        <v>1</v>
      </c>
      <c r="F17" s="88" t="s">
        <v>2667</v>
      </c>
      <c r="G17" t="s">
        <v>1269</v>
      </c>
      <c r="H17" s="86" t="str">
        <f t="shared" si="1"/>
        <v>3161100</v>
      </c>
      <c r="I17"/>
      <c r="J17" s="86" t="str">
        <f t="shared" si="2"/>
        <v>3</v>
      </c>
      <c r="K17">
        <v>3</v>
      </c>
      <c r="L17" s="86" t="str">
        <f>VLOOKUP(K17,CPTBUDG!F:M,8,FALSE)</f>
        <v>3 - Charges</v>
      </c>
      <c r="M17" s="86" t="str">
        <f t="shared" si="3"/>
        <v>31</v>
      </c>
      <c r="N17">
        <v>31</v>
      </c>
      <c r="O17" t="str">
        <f>VLOOKUP(N17,CPTBUDG!F:M,8,FALSE)</f>
        <v>31 - Dépenses générales</v>
      </c>
      <c r="P17" s="93" t="str">
        <f t="shared" si="4"/>
        <v>316</v>
      </c>
      <c r="Q17">
        <v>316</v>
      </c>
      <c r="R17" t="str">
        <f>VLOOKUP(Q17,CPTBUDG!F:M,8,FALSE)</f>
        <v>316 - Loyers, redevances</v>
      </c>
      <c r="S17">
        <v>3160000</v>
      </c>
      <c r="T17" t="str">
        <f>VLOOKUP(S17,CPTBUDG!F:M,8,FALSE)</f>
        <v>3160000 - Location de locaux</v>
      </c>
      <c r="U17" s="86">
        <f>SUMIF(Template!I:I,'Format Web Reporting'!T17,Template!D:D)</f>
        <v>0</v>
      </c>
      <c r="W17" s="122">
        <f t="shared" si="6"/>
        <v>0</v>
      </c>
      <c r="X17" s="122">
        <f t="shared" si="0"/>
        <v>3160000</v>
      </c>
      <c r="Y17" s="98">
        <f t="shared" si="5"/>
        <v>0</v>
      </c>
    </row>
    <row r="18" spans="2:30">
      <c r="B18" s="90" t="s">
        <v>2098</v>
      </c>
      <c r="C18" s="86">
        <v>1</v>
      </c>
      <c r="F18" s="88" t="s">
        <v>1268</v>
      </c>
      <c r="G18" t="s">
        <v>2121</v>
      </c>
      <c r="H18" s="86" t="str">
        <f t="shared" si="1"/>
        <v>3170001</v>
      </c>
      <c r="I18"/>
      <c r="J18" s="86" t="str">
        <f t="shared" si="2"/>
        <v>3</v>
      </c>
      <c r="K18">
        <v>3</v>
      </c>
      <c r="L18" s="86" t="str">
        <f>VLOOKUP(K18,CPTBUDG!F:M,8,FALSE)</f>
        <v>3 - Charges</v>
      </c>
      <c r="M18" s="86" t="str">
        <f t="shared" si="3"/>
        <v>31</v>
      </c>
      <c r="N18">
        <v>31</v>
      </c>
      <c r="O18" t="str">
        <f>VLOOKUP(N18,CPTBUDG!F:M,8,FALSE)</f>
        <v>31 - Dépenses générales</v>
      </c>
      <c r="P18" s="93" t="str">
        <f t="shared" si="4"/>
        <v>316</v>
      </c>
      <c r="Q18">
        <v>316</v>
      </c>
      <c r="R18" t="str">
        <f>VLOOKUP(Q18,CPTBUDG!F:M,8,FALSE)</f>
        <v>316 - Loyers, redevances</v>
      </c>
      <c r="S18">
        <v>3161100</v>
      </c>
      <c r="T18" t="str">
        <f>VLOOKUP(S18,CPTBUDG!F:M,8,FALSE)</f>
        <v>3161100 - Location de machines, véhicules, matériels et équi</v>
      </c>
      <c r="U18" s="86">
        <f>SUMIF(Template!I:I,'Format Web Reporting'!T18,Template!D:D)</f>
        <v>0</v>
      </c>
      <c r="W18" s="122">
        <f t="shared" si="6"/>
        <v>0</v>
      </c>
      <c r="X18" s="122">
        <f t="shared" si="0"/>
        <v>3161100</v>
      </c>
      <c r="Y18" s="98">
        <f t="shared" si="5"/>
        <v>0</v>
      </c>
    </row>
    <row r="19" spans="2:30">
      <c r="B19" s="91" t="s">
        <v>1269</v>
      </c>
      <c r="C19" s="86">
        <v>1</v>
      </c>
      <c r="F19" s="88" t="s">
        <v>2665</v>
      </c>
      <c r="G19" t="s">
        <v>1270</v>
      </c>
      <c r="H19" s="86" t="str">
        <f t="shared" si="1"/>
        <v>3170002</v>
      </c>
      <c r="I19"/>
      <c r="J19" s="86" t="str">
        <f t="shared" si="2"/>
        <v>3</v>
      </c>
      <c r="K19">
        <v>3</v>
      </c>
      <c r="L19" s="86" t="str">
        <f>VLOOKUP(K19,CPTBUDG!F:M,8,FALSE)</f>
        <v>3 - Charges</v>
      </c>
      <c r="M19" s="86" t="str">
        <f t="shared" si="3"/>
        <v>31</v>
      </c>
      <c r="N19">
        <v>31</v>
      </c>
      <c r="O19" t="str">
        <f>VLOOKUP(N19,CPTBUDG!F:M,8,FALSE)</f>
        <v>31 - Dépenses générales</v>
      </c>
      <c r="P19" s="93" t="str">
        <f t="shared" si="4"/>
        <v>317</v>
      </c>
      <c r="Q19">
        <v>317</v>
      </c>
      <c r="R19" t="str">
        <f>VLOOKUP(Q19,CPTBUDG!F:M,8,FALSE)</f>
        <v>317 - Dédommagements du personnel</v>
      </c>
      <c r="S19">
        <v>3170001</v>
      </c>
      <c r="T19" t="str">
        <f>VLOOKUP(S19,CPTBUDG!F:M,8,FALSE)</f>
        <v>3170001 - Déplacement Pers. Interne</v>
      </c>
      <c r="U19" s="86">
        <f>SUMIF(Template!I:I,'Format Web Reporting'!T19,Template!D:D)</f>
        <v>0</v>
      </c>
      <c r="W19" s="122">
        <f t="shared" si="6"/>
        <v>0</v>
      </c>
      <c r="X19" s="122">
        <f t="shared" si="0"/>
        <v>3170001</v>
      </c>
      <c r="Y19" s="98">
        <f t="shared" si="5"/>
        <v>0</v>
      </c>
    </row>
    <row r="20" spans="2:30">
      <c r="B20" s="91" t="s">
        <v>2604</v>
      </c>
      <c r="C20" s="86">
        <v>0</v>
      </c>
      <c r="F20" s="88" t="s">
        <v>1269</v>
      </c>
      <c r="G20" t="s">
        <v>2722</v>
      </c>
      <c r="H20" s="86" t="str">
        <f t="shared" si="1"/>
        <v>3199990</v>
      </c>
      <c r="I20"/>
      <c r="J20" s="86" t="str">
        <f t="shared" si="2"/>
        <v>3</v>
      </c>
      <c r="K20">
        <v>3</v>
      </c>
      <c r="L20" s="86" t="str">
        <f>VLOOKUP(K20,CPTBUDG!F:M,8,FALSE)</f>
        <v>3 - Charges</v>
      </c>
      <c r="M20" s="86" t="str">
        <f t="shared" si="3"/>
        <v>31</v>
      </c>
      <c r="N20">
        <v>31</v>
      </c>
      <c r="O20" t="str">
        <f>VLOOKUP(N20,CPTBUDG!F:M,8,FALSE)</f>
        <v>31 - Dépenses générales</v>
      </c>
      <c r="P20" s="93" t="str">
        <f t="shared" si="4"/>
        <v>319</v>
      </c>
      <c r="Q20">
        <v>319</v>
      </c>
      <c r="R20" t="s">
        <v>2723</v>
      </c>
      <c r="S20">
        <v>3199990</v>
      </c>
      <c r="T20" t="str">
        <f>VLOOKUP(S20,CPTBUDG!F:M,8,FALSE)</f>
        <v>3199990 - Taxes, autorisations, autres frais divers</v>
      </c>
      <c r="U20" s="86">
        <f>SUMIF(Template!I:I,'Format Web Reporting'!T20,Template!D:D)</f>
        <v>0</v>
      </c>
      <c r="W20" s="122">
        <f t="shared" si="6"/>
        <v>0</v>
      </c>
      <c r="X20" s="122">
        <f t="shared" si="0"/>
        <v>3199990</v>
      </c>
      <c r="Y20" s="98">
        <f t="shared" si="5"/>
        <v>0</v>
      </c>
      <c r="Z20" s="86" t="str">
        <f t="shared" ref="Z20" si="7">LEFT(AI19,1)</f>
        <v/>
      </c>
    </row>
    <row r="21" spans="2:30">
      <c r="B21" s="90" t="s">
        <v>2605</v>
      </c>
      <c r="C21" s="86">
        <v>321.3</v>
      </c>
      <c r="F21" s="88" t="s">
        <v>2609</v>
      </c>
      <c r="G21" t="s">
        <v>2142</v>
      </c>
      <c r="H21" s="86" t="str">
        <f t="shared" si="1"/>
        <v>3634001</v>
      </c>
      <c r="I21"/>
      <c r="J21" s="86" t="str">
        <f t="shared" si="2"/>
        <v>3</v>
      </c>
      <c r="K21">
        <v>3</v>
      </c>
      <c r="L21" s="86" t="str">
        <f>VLOOKUP(K21,CPTBUDG!F:M,8,FALSE)</f>
        <v>3 - Charges</v>
      </c>
      <c r="M21" s="86" t="str">
        <f t="shared" si="3"/>
        <v>31</v>
      </c>
      <c r="N21">
        <v>31</v>
      </c>
      <c r="O21" t="str">
        <f>VLOOKUP(N21,CPTBUDG!F:M,8,FALSE)</f>
        <v>31 - Dépenses générales</v>
      </c>
      <c r="P21" s="93" t="str">
        <f t="shared" si="4"/>
        <v>317</v>
      </c>
      <c r="Q21">
        <v>317</v>
      </c>
      <c r="R21" t="str">
        <f>VLOOKUP(Q21,CPTBUDG!F:M,8,FALSE)</f>
        <v>317 - Dédommagements du personnel</v>
      </c>
      <c r="S21">
        <v>3170101</v>
      </c>
      <c r="T21" t="s">
        <v>2664</v>
      </c>
      <c r="U21" s="86">
        <f>SUMIF(Template!I:I,'Format Web Reporting'!T21,Template!D:D)</f>
        <v>0</v>
      </c>
      <c r="W21" s="122">
        <f t="shared" si="6"/>
        <v>0</v>
      </c>
      <c r="X21" s="122">
        <f t="shared" si="0"/>
        <v>3170101</v>
      </c>
      <c r="Y21" s="98">
        <f t="shared" si="5"/>
        <v>0</v>
      </c>
    </row>
    <row r="22" spans="2:30">
      <c r="B22" s="91" t="s">
        <v>1267</v>
      </c>
      <c r="C22" s="86">
        <v>0</v>
      </c>
      <c r="F22" s="88" t="s">
        <v>2664</v>
      </c>
      <c r="G22" t="s">
        <v>2122</v>
      </c>
      <c r="H22" s="86" t="str">
        <f t="shared" si="1"/>
        <v>3910901</v>
      </c>
      <c r="I22"/>
      <c r="J22" s="86" t="str">
        <f t="shared" si="2"/>
        <v>3</v>
      </c>
      <c r="K22">
        <v>3</v>
      </c>
      <c r="L22" s="86" t="str">
        <f>VLOOKUP(K22,CPTBUDG!F:M,8,FALSE)</f>
        <v>3 - Charges</v>
      </c>
      <c r="M22" s="86" t="str">
        <f t="shared" si="3"/>
        <v>31</v>
      </c>
      <c r="N22">
        <v>31</v>
      </c>
      <c r="O22" t="str">
        <f>VLOOKUP(N22,CPTBUDG!F:M,8,FALSE)</f>
        <v>31 - Dépenses générales</v>
      </c>
      <c r="P22" s="93" t="str">
        <f t="shared" si="4"/>
        <v>317</v>
      </c>
      <c r="Q22">
        <v>317</v>
      </c>
      <c r="R22" t="str">
        <f>VLOOKUP(Q22,CPTBUDG!F:M,8,FALSE)</f>
        <v>317 - Dédommagements du personnel</v>
      </c>
      <c r="S22">
        <v>3170002</v>
      </c>
      <c r="T22" t="str">
        <f>VLOOKUP(S22,CPTBUDG!F:M,8,FALSE)</f>
        <v>3170002 - Déplacement, Hébergement conférencier Externe</v>
      </c>
      <c r="U22" s="86">
        <f>SUMIF(Template!I:I,'Format Web Reporting'!T22,Template!D:D)</f>
        <v>0</v>
      </c>
      <c r="W22" s="122">
        <f>W21</f>
        <v>0</v>
      </c>
      <c r="X22" s="122">
        <f t="shared" si="0"/>
        <v>3170002</v>
      </c>
      <c r="Y22" s="98">
        <f t="shared" si="5"/>
        <v>0</v>
      </c>
    </row>
    <row r="23" spans="2:30">
      <c r="B23" s="91" t="s">
        <v>1260</v>
      </c>
      <c r="C23" s="86">
        <v>4</v>
      </c>
      <c r="F23" s="88" t="s">
        <v>2655</v>
      </c>
      <c r="G23" t="s">
        <v>2123</v>
      </c>
      <c r="H23" s="86" t="str">
        <f t="shared" si="1"/>
        <v>3910910</v>
      </c>
      <c r="I23"/>
      <c r="J23" s="86" t="str">
        <f t="shared" ref="J23" si="8">LEFT(S23,1)</f>
        <v>3</v>
      </c>
      <c r="K23">
        <v>3</v>
      </c>
      <c r="L23" s="86" t="str">
        <f>VLOOKUP(K23,CPTBUDG!F:M,8,FALSE)</f>
        <v>3 - Charges</v>
      </c>
      <c r="M23" s="86" t="str">
        <f t="shared" ref="M23" si="9">LEFT(S23,2)</f>
        <v>31</v>
      </c>
      <c r="N23">
        <v>31</v>
      </c>
      <c r="O23" t="str">
        <f>VLOOKUP(N23,CPTBUDG!F:M,8,FALSE)</f>
        <v>31 - Dépenses générales</v>
      </c>
      <c r="P23" s="93" t="str">
        <f t="shared" ref="P23" si="10">LEFT(S23,3)</f>
        <v>317</v>
      </c>
      <c r="Q23">
        <v>317</v>
      </c>
      <c r="R23" t="str">
        <f>VLOOKUP(Q23,CPTBUDG!F:M,8,FALSE)</f>
        <v>317 - Dédommagements du personnel</v>
      </c>
      <c r="S23">
        <v>3170102</v>
      </c>
      <c r="T23" t="str">
        <f>VLOOKUP(S23,CPTBUDG!F:M,8,FALSE)</f>
        <v>3170102 - Repas , Conférencier externe</v>
      </c>
      <c r="U23" s="86">
        <f>SUMIF(Template!I:I,'Format Web Reporting'!T23,Template!D:D)</f>
        <v>0</v>
      </c>
      <c r="W23" s="122">
        <f t="shared" si="6"/>
        <v>0</v>
      </c>
      <c r="X23" s="122">
        <f t="shared" ref="X23" si="11">+S23</f>
        <v>3170102</v>
      </c>
      <c r="Y23" s="98">
        <f t="shared" ref="Y23" si="12">ROUND(U23,0)</f>
        <v>0</v>
      </c>
      <c r="AD23" t="s">
        <v>2633</v>
      </c>
    </row>
    <row r="24" spans="2:30">
      <c r="B24" s="91" t="s">
        <v>1268</v>
      </c>
      <c r="C24" s="86">
        <v>0</v>
      </c>
      <c r="F24" s="88" t="s">
        <v>2617</v>
      </c>
      <c r="G24" s="86" t="s">
        <v>2124</v>
      </c>
      <c r="H24" s="86" t="str">
        <f t="shared" si="1"/>
        <v>3910920</v>
      </c>
      <c r="I24"/>
      <c r="J24" s="86" t="str">
        <f t="shared" si="2"/>
        <v>3</v>
      </c>
      <c r="K24">
        <v>3</v>
      </c>
      <c r="L24" s="86" t="str">
        <f>VLOOKUP(K24,CPTBUDG!F:M,8,FALSE)</f>
        <v>3 - Charges</v>
      </c>
      <c r="M24" s="86" t="str">
        <f t="shared" si="3"/>
        <v>36</v>
      </c>
      <c r="N24">
        <v>36</v>
      </c>
      <c r="O24" t="str">
        <f>VLOOKUP(N24,CPTBUDG!F:M,8,FALSE)</f>
        <v>36 - Subv. accordées</v>
      </c>
      <c r="P24" s="93" t="str">
        <f t="shared" si="4"/>
        <v>363</v>
      </c>
      <c r="Q24">
        <v>363</v>
      </c>
      <c r="R24" t="str">
        <f>VLOOKUP(Q24,CPTBUDG!F:M,8,FALSE)</f>
        <v>363 - Subventions accordées</v>
      </c>
      <c r="S24">
        <v>3634001</v>
      </c>
      <c r="T24" t="str">
        <f>VLOOKUP(S24,CPTBUDG!F:M,8,FALSE)</f>
        <v>3634001 - Subvention accordées aux entreprises publiques</v>
      </c>
      <c r="U24" s="86">
        <f>SUMIF(Template!I:I,'Format Web Reporting'!T24,Template!D:D)</f>
        <v>0</v>
      </c>
      <c r="W24" s="122">
        <f t="shared" si="6"/>
        <v>0</v>
      </c>
      <c r="X24" s="122">
        <f t="shared" ref="X24:X33" si="13">+S24</f>
        <v>3634001</v>
      </c>
      <c r="Y24" s="98">
        <f t="shared" ref="Y24:Y29" si="14">ROUND(U24,0)</f>
        <v>0</v>
      </c>
    </row>
    <row r="25" spans="2:30">
      <c r="B25" s="91" t="s">
        <v>2120</v>
      </c>
      <c r="C25" s="86">
        <v>1</v>
      </c>
      <c r="F25" s="88" t="s">
        <v>2610</v>
      </c>
      <c r="G25" s="86" t="s">
        <v>2125</v>
      </c>
      <c r="H25" s="86" t="str">
        <f t="shared" si="1"/>
        <v>3980001</v>
      </c>
      <c r="I25"/>
      <c r="J25" s="86" t="str">
        <f t="shared" si="2"/>
        <v>3</v>
      </c>
      <c r="K25">
        <v>3</v>
      </c>
      <c r="L25" s="86" t="str">
        <f>VLOOKUP(K25,CPTBUDG!F:M,8,FALSE)</f>
        <v>3 - Charges</v>
      </c>
      <c r="M25" s="86" t="str">
        <f t="shared" si="3"/>
        <v>39</v>
      </c>
      <c r="N25">
        <v>39</v>
      </c>
      <c r="O25" t="str">
        <f>VLOOKUP(N25,CPTBUDG!F:M,8,FALSE)</f>
        <v>39 - Imputations internes</v>
      </c>
      <c r="P25" s="93" t="str">
        <f t="shared" si="4"/>
        <v>391</v>
      </c>
      <c r="Q25">
        <v>391</v>
      </c>
      <c r="R25" t="str">
        <f>VLOOKUP(Q25,CPTBUDG!F:M,8,FALSE)</f>
        <v>391 - Prestations internes</v>
      </c>
      <c r="S25">
        <v>3910901</v>
      </c>
      <c r="T25" t="str">
        <f>VLOOKUP(S25,CPTBUDG!F:M,8,FALSE)</f>
        <v>3910901 - Transfert prest.FONCT.</v>
      </c>
      <c r="U25" s="86">
        <f>SUMIF(Template!I:I,'Format Web Reporting'!T25,Template!D:D)</f>
        <v>0</v>
      </c>
      <c r="W25" s="122">
        <f t="shared" si="6"/>
        <v>0</v>
      </c>
      <c r="X25" s="122">
        <f t="shared" si="13"/>
        <v>3910901</v>
      </c>
      <c r="Y25" s="98">
        <f t="shared" si="14"/>
        <v>0</v>
      </c>
    </row>
    <row r="26" spans="2:30">
      <c r="B26" s="91" t="s">
        <v>2606</v>
      </c>
      <c r="C26" s="86">
        <v>0</v>
      </c>
      <c r="F26" s="88" t="s">
        <v>2614</v>
      </c>
      <c r="G26" s="86" t="s">
        <v>2614</v>
      </c>
      <c r="H26" s="86" t="str">
        <f t="shared" si="1"/>
        <v>3980002</v>
      </c>
      <c r="J26" s="86" t="str">
        <f t="shared" si="2"/>
        <v>3</v>
      </c>
      <c r="K26">
        <v>3</v>
      </c>
      <c r="L26" s="86" t="str">
        <f>VLOOKUP(K26,CPTBUDG!F:M,8,FALSE)</f>
        <v>3 - Charges</v>
      </c>
      <c r="M26" s="86" t="str">
        <f t="shared" si="3"/>
        <v>39</v>
      </c>
      <c r="N26">
        <v>39</v>
      </c>
      <c r="O26" t="str">
        <f>VLOOKUP(N26,CPTBUDG!F:M,8,FALSE)</f>
        <v>39 - Imputations internes</v>
      </c>
      <c r="P26" s="93" t="str">
        <f t="shared" si="4"/>
        <v>391</v>
      </c>
      <c r="Q26">
        <v>391</v>
      </c>
      <c r="R26" t="str">
        <f>VLOOKUP(Q26,CPTBUDG!F:M,8,FALSE)</f>
        <v>391 - Prestations internes</v>
      </c>
      <c r="S26">
        <v>3910910</v>
      </c>
      <c r="T26" t="str">
        <f>VLOOKUP(S26,CPTBUDG!F:M,8,FALSE)</f>
        <v>3910910 - Transfert prest.PAT (30)</v>
      </c>
      <c r="U26" s="86">
        <f>SUMIF(Template!I:I,'Format Web Reporting'!T26,Template!D:D)</f>
        <v>0</v>
      </c>
      <c r="W26" s="122">
        <f t="shared" si="6"/>
        <v>0</v>
      </c>
      <c r="X26" s="122">
        <f t="shared" si="13"/>
        <v>3910910</v>
      </c>
      <c r="Y26" s="98">
        <f t="shared" si="14"/>
        <v>0</v>
      </c>
    </row>
    <row r="27" spans="2:30">
      <c r="B27" s="91" t="s">
        <v>2607</v>
      </c>
      <c r="C27" s="86">
        <v>316.3</v>
      </c>
      <c r="F27" s="88" t="s">
        <v>1271</v>
      </c>
      <c r="G27" s="86" t="s">
        <v>1271</v>
      </c>
      <c r="H27" s="86" t="str">
        <f t="shared" si="1"/>
        <v>4230003</v>
      </c>
      <c r="J27" s="86" t="str">
        <f t="shared" si="2"/>
        <v>3</v>
      </c>
      <c r="K27">
        <v>3</v>
      </c>
      <c r="L27" s="86" t="str">
        <f>VLOOKUP(K27,CPTBUDG!F:M,8,FALSE)</f>
        <v>3 - Charges</v>
      </c>
      <c r="M27" s="86" t="str">
        <f t="shared" si="3"/>
        <v>39</v>
      </c>
      <c r="N27">
        <v>39</v>
      </c>
      <c r="O27" t="str">
        <f>VLOOKUP(N27,CPTBUDG!F:M,8,FALSE)</f>
        <v>39 - Imputations internes</v>
      </c>
      <c r="P27" s="93" t="str">
        <f t="shared" si="4"/>
        <v>391</v>
      </c>
      <c r="Q27">
        <v>391</v>
      </c>
      <c r="R27" t="str">
        <f>VLOOKUP(Q27,CPTBUDG!F:M,8,FALSE)</f>
        <v>391 - Prestations internes</v>
      </c>
      <c r="S27">
        <v>3910920</v>
      </c>
      <c r="T27" t="str">
        <f>VLOOKUP(S27,CPTBUDG!F:M,8,FALSE)</f>
        <v>3910920 - Transfert prest.PENS</v>
      </c>
      <c r="U27" s="86">
        <f>SUMIF(Template!I:I,'Format Web Reporting'!T27,Template!D:D)</f>
        <v>0</v>
      </c>
      <c r="W27" s="122">
        <f t="shared" si="6"/>
        <v>0</v>
      </c>
      <c r="X27" s="122">
        <f t="shared" si="13"/>
        <v>3910920</v>
      </c>
      <c r="Y27" s="98">
        <f t="shared" si="14"/>
        <v>0</v>
      </c>
    </row>
    <row r="28" spans="2:30">
      <c r="B28" s="90" t="s">
        <v>2608</v>
      </c>
      <c r="C28" s="86">
        <v>2</v>
      </c>
      <c r="F28" s="88" t="s">
        <v>2126</v>
      </c>
      <c r="G28" s="86" t="s">
        <v>2141</v>
      </c>
      <c r="H28" s="86" t="str">
        <f t="shared" si="1"/>
        <v>4240014</v>
      </c>
      <c r="J28" s="86" t="str">
        <f t="shared" si="2"/>
        <v>3</v>
      </c>
      <c r="K28">
        <v>3</v>
      </c>
      <c r="L28" s="86" t="str">
        <f>VLOOKUP(K28,CPTBUDG!F:M,8,FALSE)</f>
        <v>3 - Charges</v>
      </c>
      <c r="M28" s="86" t="str">
        <f t="shared" si="3"/>
        <v>39</v>
      </c>
      <c r="N28">
        <v>39</v>
      </c>
      <c r="O28" t="str">
        <f>VLOOKUP(N28,CPTBUDG!F:M,8,FALSE)</f>
        <v>39 - Imputations internes</v>
      </c>
      <c r="P28" s="93" t="str">
        <f t="shared" si="4"/>
        <v>398</v>
      </c>
      <c r="Q28">
        <v>398</v>
      </c>
      <c r="R28" t="str">
        <f>VLOOKUP(Q28,CPTBUDG!F:M,8,FALSE)</f>
        <v>398 - Transferts internes</v>
      </c>
      <c r="S28">
        <v>3980001</v>
      </c>
      <c r="T28" t="str">
        <f>VLOOKUP(S28,CPTBUDG!F:M,8,FALSE)</f>
        <v>3980001 - Imputations internes-Transferts</v>
      </c>
      <c r="U28" s="86">
        <f>SUMIF(Template!I:I,'Format Web Reporting'!T28,Template!D:D)</f>
        <v>0</v>
      </c>
      <c r="W28" s="122">
        <f t="shared" si="6"/>
        <v>0</v>
      </c>
      <c r="X28" s="122">
        <f t="shared" si="13"/>
        <v>3980001</v>
      </c>
      <c r="Y28" s="98">
        <f t="shared" si="14"/>
        <v>0</v>
      </c>
    </row>
    <row r="29" spans="2:30" ht="12.75" thickBot="1">
      <c r="B29" s="91" t="s">
        <v>2121</v>
      </c>
      <c r="C29" s="86">
        <v>0</v>
      </c>
      <c r="F29" s="88" t="s">
        <v>2128</v>
      </c>
      <c r="G29" s="86" t="s">
        <v>2126</v>
      </c>
      <c r="H29" s="86" t="str">
        <f t="shared" si="1"/>
        <v>4250000</v>
      </c>
      <c r="J29" s="86" t="str">
        <f t="shared" ref="J29" si="15">LEFT(S29,1)</f>
        <v>3</v>
      </c>
      <c r="K29">
        <v>3</v>
      </c>
      <c r="L29" s="86" t="str">
        <f>VLOOKUP(K29,CPTBUDG!F:M,8,FALSE)</f>
        <v>3 - Charges</v>
      </c>
      <c r="M29" s="86" t="str">
        <f t="shared" ref="M29" si="16">LEFT(S29,2)</f>
        <v>39</v>
      </c>
      <c r="N29">
        <v>39</v>
      </c>
      <c r="O29" t="str">
        <f>VLOOKUP(N29,CPTBUDG!F:M,8,FALSE)</f>
        <v>39 - Imputations internes</v>
      </c>
      <c r="P29" s="93" t="str">
        <f t="shared" ref="P29" si="17">LEFT(S29,3)</f>
        <v>398</v>
      </c>
      <c r="Q29">
        <v>398</v>
      </c>
      <c r="R29" t="str">
        <f>VLOOKUP(Q29,CPTBUDG!F:M,8,FALSE)</f>
        <v>398 - Transferts internes</v>
      </c>
      <c r="S29">
        <v>3980002</v>
      </c>
      <c r="T29" t="str">
        <f>VLOOKUP(S29,CPTBUDG!F:M,8,FALSE)</f>
        <v>3980002 - Imputations internes-OVH</v>
      </c>
      <c r="U29" s="86">
        <f>SUMIF(Template!I:I,'Format Web Reporting'!T29,Template!E:E)</f>
        <v>0</v>
      </c>
      <c r="W29" s="157">
        <f t="shared" si="6"/>
        <v>0</v>
      </c>
      <c r="X29" s="157">
        <f t="shared" si="13"/>
        <v>3980002</v>
      </c>
      <c r="Y29" s="158">
        <f t="shared" si="14"/>
        <v>0</v>
      </c>
      <c r="Z29" s="182">
        <f>SUM(Y5:Y29)+Y37</f>
        <v>0</v>
      </c>
      <c r="AA29" s="183" t="s">
        <v>2727</v>
      </c>
    </row>
    <row r="30" spans="2:30">
      <c r="B30" s="91" t="s">
        <v>2609</v>
      </c>
      <c r="C30" s="86">
        <v>2</v>
      </c>
      <c r="F30" s="88" t="s">
        <v>2653</v>
      </c>
      <c r="G30" s="86" t="s">
        <v>2127</v>
      </c>
      <c r="H30" s="86" t="str">
        <f t="shared" si="1"/>
        <v>4290992</v>
      </c>
      <c r="J30" s="94" t="str">
        <f t="shared" ref="J30:J35" si="18">LEFT(S30,1)</f>
        <v>4</v>
      </c>
      <c r="K30" s="95">
        <v>4</v>
      </c>
      <c r="L30" s="94" t="str">
        <f>VLOOKUP(K30,CPTBUDG!F:M,8,FALSE)</f>
        <v>4 - Revenus</v>
      </c>
      <c r="M30" s="94" t="str">
        <f t="shared" si="3"/>
        <v>42</v>
      </c>
      <c r="N30" s="95">
        <v>42</v>
      </c>
      <c r="O30" s="95" t="str">
        <f>VLOOKUP(N30,CPTBUDG!F:M,8,FALSE)</f>
        <v>42 - Revenus des biens</v>
      </c>
      <c r="P30" s="96" t="str">
        <f t="shared" si="4"/>
        <v>423</v>
      </c>
      <c r="Q30" s="95">
        <v>423</v>
      </c>
      <c r="R30" s="95" t="str">
        <f>VLOOKUP(Q30,CPTBUDG!F:M,8,FALSE)</f>
        <v>423 - Ecolage</v>
      </c>
      <c r="S30" s="95">
        <v>4230003</v>
      </c>
      <c r="T30" s="95" t="str">
        <f>VLOOKUP(S30,CPTBUDG!F:M,8,FALSE)</f>
        <v>4230003 - Inscriptions en formation continue</v>
      </c>
      <c r="U30" s="94">
        <f>-SUMIF(Template!I:I,'Format Web Reporting'!T30,Template!D:D)</f>
        <v>0</v>
      </c>
      <c r="W30" s="155">
        <f t="shared" si="6"/>
        <v>0</v>
      </c>
      <c r="X30" s="155">
        <f t="shared" si="13"/>
        <v>4230003</v>
      </c>
      <c r="Y30" s="156">
        <f>-ROUND(U30,0)</f>
        <v>0</v>
      </c>
      <c r="Z30" s="183"/>
      <c r="AA30" s="183"/>
    </row>
    <row r="31" spans="2:30">
      <c r="B31" s="91" t="s">
        <v>2655</v>
      </c>
      <c r="C31" s="86">
        <v>0</v>
      </c>
      <c r="F31" s="88" t="s">
        <v>2139</v>
      </c>
      <c r="G31" s="86" t="s">
        <v>2128</v>
      </c>
      <c r="H31" s="86" t="str">
        <f t="shared" si="1"/>
        <v>4631001</v>
      </c>
      <c r="I31"/>
      <c r="J31" s="94" t="str">
        <f t="shared" si="18"/>
        <v>4</v>
      </c>
      <c r="K31" s="95">
        <v>4</v>
      </c>
      <c r="L31" s="94" t="str">
        <f>VLOOKUP(K31,CPTBUDG!F:M,8,FALSE)</f>
        <v>4 - Revenus</v>
      </c>
      <c r="M31" s="94" t="str">
        <f t="shared" si="3"/>
        <v>42</v>
      </c>
      <c r="N31" s="95">
        <v>42</v>
      </c>
      <c r="O31" s="95" t="str">
        <f>VLOOKUP(N31,CPTBUDG!F:M,8,FALSE)</f>
        <v>42 - Revenus des biens</v>
      </c>
      <c r="P31" s="96" t="str">
        <f t="shared" si="4"/>
        <v>424</v>
      </c>
      <c r="Q31" s="95">
        <v>424</v>
      </c>
      <c r="R31" s="95" t="str">
        <f>VLOOKUP(Q31,CPTBUDG!F:M,8,FALSE)</f>
        <v>424 - Prestations de service</v>
      </c>
      <c r="S31" s="95">
        <v>4240014</v>
      </c>
      <c r="T31" s="95" t="str">
        <f>VLOOKUP(S31,CPTBUDG!F:M,8,FALSE)</f>
        <v>4240014 - Mandats, contrats</v>
      </c>
      <c r="U31" s="94">
        <f>-SUMIF(Template!I:I,'Format Web Reporting'!T31,Template!D:D)</f>
        <v>0</v>
      </c>
      <c r="W31" s="140">
        <f t="shared" si="6"/>
        <v>0</v>
      </c>
      <c r="X31" s="140">
        <f t="shared" si="13"/>
        <v>4240014</v>
      </c>
      <c r="Y31" s="141">
        <f t="shared" ref="Y31:Y35" si="19">-ROUND(U31,0)</f>
        <v>0</v>
      </c>
      <c r="Z31" s="183"/>
      <c r="AA31" s="183"/>
    </row>
    <row r="32" spans="2:30">
      <c r="B32" s="89" t="s">
        <v>2094</v>
      </c>
      <c r="C32" s="86">
        <v>4</v>
      </c>
      <c r="F32" s="88" t="s">
        <v>1264</v>
      </c>
      <c r="I32"/>
      <c r="J32" s="94" t="str">
        <f t="shared" si="18"/>
        <v>4</v>
      </c>
      <c r="K32" s="95">
        <v>4</v>
      </c>
      <c r="L32" s="94" t="str">
        <f>VLOOKUP(K32,CPTBUDG!F:M,8,FALSE)</f>
        <v>4 - Revenus</v>
      </c>
      <c r="M32" s="94" t="str">
        <f t="shared" si="3"/>
        <v>42</v>
      </c>
      <c r="N32" s="95">
        <v>42</v>
      </c>
      <c r="O32" s="95" t="str">
        <f>VLOOKUP(N32,CPTBUDG!F:M,8,FALSE)</f>
        <v>42 - Revenus des biens</v>
      </c>
      <c r="P32" s="96" t="str">
        <f t="shared" si="4"/>
        <v>425</v>
      </c>
      <c r="Q32" s="95">
        <v>425</v>
      </c>
      <c r="R32" s="95" t="str">
        <f>VLOOKUP(Q32,CPTBUDG!F:M,8,FALSE)</f>
        <v>425 - Recettes sur ventes</v>
      </c>
      <c r="S32" s="95">
        <v>4250000</v>
      </c>
      <c r="T32" s="95" t="str">
        <f>VLOOKUP(S32,CPTBUDG!F:M,8,FALSE)</f>
        <v>4250000 - Ventes diverses</v>
      </c>
      <c r="U32" s="94">
        <f>-SUMIF(Template!I:I,'Format Web Reporting'!T32,Template!D:D)</f>
        <v>0</v>
      </c>
      <c r="W32" s="140">
        <f t="shared" si="6"/>
        <v>0</v>
      </c>
      <c r="X32" s="140">
        <f t="shared" si="13"/>
        <v>4250000</v>
      </c>
      <c r="Y32" s="141">
        <f t="shared" si="19"/>
        <v>0</v>
      </c>
      <c r="Z32" s="183"/>
      <c r="AA32" s="183"/>
    </row>
    <row r="33" spans="2:27">
      <c r="B33" s="90" t="s">
        <v>2099</v>
      </c>
      <c r="C33" s="86">
        <v>4</v>
      </c>
      <c r="F33" s="89"/>
      <c r="I33"/>
      <c r="J33" s="94" t="str">
        <f t="shared" si="18"/>
        <v>4</v>
      </c>
      <c r="K33" s="95">
        <v>4</v>
      </c>
      <c r="L33" s="94" t="str">
        <f>VLOOKUP(K33,CPTBUDG!F:M,8,FALSE)</f>
        <v>4 - Revenus</v>
      </c>
      <c r="M33" s="94" t="str">
        <f t="shared" si="3"/>
        <v>42</v>
      </c>
      <c r="N33" s="95">
        <v>42</v>
      </c>
      <c r="O33" s="95" t="str">
        <f>VLOOKUP(N33,CPTBUDG!F:M,8,FALSE)</f>
        <v>42 - Revenus des biens</v>
      </c>
      <c r="P33" s="96" t="str">
        <f t="shared" si="4"/>
        <v>429</v>
      </c>
      <c r="Q33" s="95">
        <v>429</v>
      </c>
      <c r="R33" s="95" t="str">
        <f>VLOOKUP(Q33,CPTBUDG!F:M,8,FALSE)</f>
        <v>429 - Autres taxes</v>
      </c>
      <c r="S33" s="95">
        <v>4290992</v>
      </c>
      <c r="T33" s="95" t="str">
        <f>VLOOKUP(S33,CPTBUDG!F:M,8,FALSE)</f>
        <v>4290992 - Autres recettes</v>
      </c>
      <c r="U33" s="94">
        <f>-SUMIF(Template!I:I,'Format Web Reporting'!T33,Template!D:D)</f>
        <v>0</v>
      </c>
      <c r="W33" s="140">
        <f t="shared" si="6"/>
        <v>0</v>
      </c>
      <c r="X33" s="140">
        <f t="shared" si="13"/>
        <v>4290992</v>
      </c>
      <c r="Y33" s="141">
        <f t="shared" si="19"/>
        <v>0</v>
      </c>
      <c r="Z33" s="183"/>
      <c r="AA33" s="183"/>
    </row>
    <row r="34" spans="2:27">
      <c r="B34" s="91" t="s">
        <v>2610</v>
      </c>
      <c r="C34" s="86">
        <v>4</v>
      </c>
      <c r="F34" s="89"/>
      <c r="I34"/>
      <c r="J34" s="94" t="str">
        <f t="shared" si="18"/>
        <v>4</v>
      </c>
      <c r="K34" s="95">
        <v>4</v>
      </c>
      <c r="L34" s="94" t="str">
        <f>VLOOKUP(K34,CPTBUDG!F:M,8,FALSE)</f>
        <v>4 - Revenus</v>
      </c>
      <c r="M34" s="94" t="str">
        <f t="shared" ref="M34" si="20">LEFT(S34,2)</f>
        <v>46</v>
      </c>
      <c r="N34" s="95">
        <v>46</v>
      </c>
      <c r="O34" s="95" t="str">
        <f>VLOOKUP(N34,CPTBUDG!F:M,8,FALSE)</f>
        <v>46 - Subventions acquises</v>
      </c>
      <c r="P34" s="96" t="str">
        <f t="shared" ref="P34" si="21">LEFT(S34,3)</f>
        <v>463</v>
      </c>
      <c r="Q34" s="95">
        <v>463</v>
      </c>
      <c r="R34" s="95" t="str">
        <f>VLOOKUP(Q34,CPTBUDG!F:M,8,FALSE)</f>
        <v>463 - Subventions de collectivités publiques</v>
      </c>
      <c r="S34" s="95">
        <v>4631001</v>
      </c>
      <c r="T34" s="95" t="str">
        <f>VLOOKUP(S34,CPTBUDG!F:M,8,FALSE)</f>
        <v>4631001 - Allocation cantonale</v>
      </c>
      <c r="U34" s="94">
        <f>-SUMIF(Template!I:I,'Format Web Reporting'!T34,Template!D:D)</f>
        <v>0</v>
      </c>
      <c r="W34" s="140">
        <f>W32</f>
        <v>0</v>
      </c>
      <c r="X34" s="140">
        <f t="shared" ref="X34" si="22">+S34</f>
        <v>4631001</v>
      </c>
      <c r="Y34" s="141">
        <f t="shared" ref="Y34" si="23">-ROUND(U34,0)</f>
        <v>0</v>
      </c>
      <c r="Z34" s="183"/>
      <c r="AA34" s="183"/>
    </row>
    <row r="35" spans="2:27" ht="12.75" thickBot="1">
      <c r="B35" s="91" t="s">
        <v>2611</v>
      </c>
      <c r="C35" s="86">
        <v>0</v>
      </c>
      <c r="F35" s="89"/>
      <c r="I35"/>
      <c r="J35" s="94" t="str">
        <f t="shared" si="18"/>
        <v>4</v>
      </c>
      <c r="K35" s="95">
        <v>4</v>
      </c>
      <c r="L35" s="94" t="str">
        <f>VLOOKUP(K35,CPTBUDG!F:M,8,FALSE)</f>
        <v>4 - Revenus</v>
      </c>
      <c r="M35" s="94" t="str">
        <f t="shared" si="3"/>
        <v>46</v>
      </c>
      <c r="N35" s="95">
        <v>46</v>
      </c>
      <c r="O35" s="95" t="str">
        <f>VLOOKUP(N35,CPTBUDG!F:M,8,FALSE)</f>
        <v>46 - Subventions acquises</v>
      </c>
      <c r="P35" s="96" t="str">
        <f t="shared" si="4"/>
        <v>463</v>
      </c>
      <c r="Q35" s="95">
        <v>463</v>
      </c>
      <c r="R35" s="95" t="str">
        <f>VLOOKUP(Q35,CPTBUDG!F:M,8,FALSE)</f>
        <v>463 - Subventions de collectivités publiques</v>
      </c>
      <c r="S35" s="95">
        <v>4635000</v>
      </c>
      <c r="T35" s="95" t="str">
        <f>VLOOKUP(S35,CPTBUDG!F:M,8,FALSE)</f>
        <v>4635000 - Cotisation publicité</v>
      </c>
      <c r="U35" s="94">
        <f>-SUMIF(Template!I:I,'Format Web Reporting'!T35,Template!D:D)</f>
        <v>0</v>
      </c>
      <c r="W35" s="159">
        <f>W33</f>
        <v>0</v>
      </c>
      <c r="X35" s="159">
        <f>+S35</f>
        <v>4635000</v>
      </c>
      <c r="Y35" s="160">
        <f t="shared" si="19"/>
        <v>0</v>
      </c>
      <c r="Z35" s="182">
        <f>SUM(Y30:Y35)+Y38</f>
        <v>0</v>
      </c>
      <c r="AA35" s="183" t="s">
        <v>2726</v>
      </c>
    </row>
    <row r="36" spans="2:27">
      <c r="B36" s="91" t="s">
        <v>2612</v>
      </c>
      <c r="C36" s="86">
        <v>0</v>
      </c>
      <c r="F36" s="89"/>
      <c r="I36"/>
      <c r="J36"/>
      <c r="K36"/>
      <c r="L36"/>
      <c r="M36"/>
      <c r="N36"/>
      <c r="O36"/>
      <c r="U36"/>
      <c r="Y36" s="87"/>
    </row>
    <row r="37" spans="2:27">
      <c r="B37" s="90" t="s">
        <v>2100</v>
      </c>
      <c r="C37" s="86">
        <v>0</v>
      </c>
      <c r="F37" s="89"/>
      <c r="I37"/>
      <c r="J37"/>
      <c r="K37"/>
      <c r="L37"/>
      <c r="M37"/>
      <c r="N37"/>
      <c r="O37"/>
      <c r="S37" s="5">
        <v>3980001</v>
      </c>
      <c r="T37" s="5" t="s">
        <v>2635</v>
      </c>
      <c r="U37" s="5">
        <f>IF(Template!E87&gt;0,Template!E87,0)</f>
        <v>0</v>
      </c>
      <c r="W37" s="123">
        <f>W5</f>
        <v>0</v>
      </c>
      <c r="X37" s="123">
        <v>3980001</v>
      </c>
      <c r="Y37" s="98">
        <f>ROUND(U37,0)</f>
        <v>0</v>
      </c>
    </row>
    <row r="38" spans="2:27" ht="12.75" thickBot="1">
      <c r="B38" s="91" t="s">
        <v>2613</v>
      </c>
      <c r="C38" s="86">
        <v>0</v>
      </c>
      <c r="F38" s="89"/>
      <c r="I38"/>
      <c r="J38"/>
      <c r="K38"/>
      <c r="L38"/>
      <c r="M38"/>
      <c r="N38"/>
      <c r="O38"/>
      <c r="S38" s="5">
        <v>4980001</v>
      </c>
      <c r="T38" s="5" t="s">
        <v>2636</v>
      </c>
      <c r="U38" s="5">
        <f>IF(Template!E87&lt;0,-Template!E87,0)</f>
        <v>0</v>
      </c>
      <c r="W38" s="189">
        <f>W6</f>
        <v>0</v>
      </c>
      <c r="X38" s="189">
        <v>4980001</v>
      </c>
      <c r="Y38" s="158">
        <f>ROUND(U38,0)</f>
        <v>0</v>
      </c>
      <c r="Z38" s="182">
        <f>Z35-Z29</f>
        <v>0</v>
      </c>
      <c r="AA38" s="183" t="s">
        <v>2725</v>
      </c>
    </row>
    <row r="39" spans="2:27">
      <c r="B39" s="91" t="s">
        <v>2614</v>
      </c>
      <c r="C39" s="86">
        <v>0</v>
      </c>
      <c r="F39" s="89"/>
      <c r="I39"/>
      <c r="J39"/>
      <c r="K39"/>
      <c r="L39"/>
      <c r="M39"/>
      <c r="N39"/>
      <c r="O39"/>
      <c r="U39"/>
    </row>
    <row r="40" spans="2:27">
      <c r="B40" s="89" t="s">
        <v>2615</v>
      </c>
      <c r="C40" s="86">
        <v>1</v>
      </c>
      <c r="F40" s="89"/>
      <c r="I40"/>
      <c r="J40"/>
      <c r="K40"/>
      <c r="L40"/>
      <c r="M40"/>
      <c r="N40"/>
      <c r="O40"/>
      <c r="U40"/>
    </row>
    <row r="41" spans="2:27">
      <c r="B41" s="90" t="s">
        <v>2616</v>
      </c>
      <c r="C41" s="86">
        <v>1</v>
      </c>
      <c r="F41" s="89"/>
      <c r="I41"/>
      <c r="J41"/>
      <c r="K41"/>
      <c r="L41"/>
      <c r="M41"/>
      <c r="N41"/>
      <c r="O41"/>
      <c r="U41"/>
    </row>
    <row r="42" spans="2:27">
      <c r="B42" s="91" t="s">
        <v>2617</v>
      </c>
      <c r="C42" s="86">
        <v>1</v>
      </c>
      <c r="F42" s="89"/>
      <c r="I42"/>
      <c r="J42"/>
      <c r="K42"/>
      <c r="L42"/>
      <c r="M42"/>
      <c r="N42"/>
      <c r="O42"/>
      <c r="U42"/>
    </row>
    <row r="43" spans="2:27" ht="15">
      <c r="B43" s="88" t="s">
        <v>2137</v>
      </c>
      <c r="C43" s="86">
        <v>-11</v>
      </c>
      <c r="E43" s="120"/>
      <c r="F43" s="89"/>
      <c r="I43"/>
      <c r="J43"/>
      <c r="K43"/>
      <c r="L43"/>
      <c r="M43"/>
      <c r="N43"/>
      <c r="O43"/>
      <c r="U43"/>
    </row>
    <row r="44" spans="2:27" ht="15.75">
      <c r="B44" s="89" t="s">
        <v>2129</v>
      </c>
      <c r="C44" s="86">
        <v>-9</v>
      </c>
      <c r="E44" s="10"/>
      <c r="F44" s="89"/>
      <c r="I44"/>
      <c r="J44"/>
      <c r="K44"/>
      <c r="L44"/>
      <c r="M44"/>
      <c r="N44"/>
      <c r="O44"/>
      <c r="U44"/>
    </row>
    <row r="45" spans="2:27" ht="15.75">
      <c r="B45" s="90" t="s">
        <v>2131</v>
      </c>
      <c r="C45" s="86">
        <v>-8</v>
      </c>
      <c r="E45" s="10"/>
      <c r="F45" s="89"/>
      <c r="I45"/>
      <c r="J45"/>
      <c r="K45"/>
      <c r="L45"/>
      <c r="M45"/>
      <c r="N45"/>
      <c r="O45"/>
      <c r="U45"/>
    </row>
    <row r="46" spans="2:27" ht="15.75">
      <c r="B46" s="91" t="s">
        <v>1271</v>
      </c>
      <c r="C46" s="86">
        <v>-8</v>
      </c>
      <c r="E46" s="10"/>
      <c r="F46" s="88"/>
      <c r="I46"/>
      <c r="J46"/>
      <c r="K46"/>
      <c r="L46"/>
      <c r="M46"/>
      <c r="N46"/>
      <c r="O46"/>
      <c r="U46"/>
    </row>
    <row r="47" spans="2:27">
      <c r="B47" s="90" t="s">
        <v>2132</v>
      </c>
      <c r="C47" s="86">
        <v>-1</v>
      </c>
      <c r="F47"/>
      <c r="I47"/>
      <c r="J47"/>
      <c r="K47"/>
      <c r="L47"/>
      <c r="M47"/>
      <c r="N47"/>
      <c r="O47"/>
      <c r="U47"/>
    </row>
    <row r="48" spans="2:27">
      <c r="B48" s="91" t="s">
        <v>2126</v>
      </c>
      <c r="C48" s="86">
        <v>-1</v>
      </c>
      <c r="F48"/>
      <c r="G48"/>
      <c r="H48"/>
      <c r="I48"/>
      <c r="J48"/>
      <c r="K48"/>
      <c r="L48"/>
      <c r="M48"/>
      <c r="N48"/>
      <c r="O48"/>
      <c r="U48"/>
    </row>
    <row r="49" spans="2:21">
      <c r="B49" s="90" t="s">
        <v>2133</v>
      </c>
      <c r="C49" s="86">
        <v>0</v>
      </c>
      <c r="F49"/>
      <c r="G49"/>
      <c r="H49"/>
      <c r="I49"/>
      <c r="J49"/>
      <c r="K49"/>
      <c r="L49"/>
      <c r="M49"/>
      <c r="N49"/>
      <c r="O49"/>
      <c r="U49"/>
    </row>
    <row r="50" spans="2:21">
      <c r="B50" s="91" t="s">
        <v>2127</v>
      </c>
      <c r="C50" s="86">
        <v>0</v>
      </c>
      <c r="F50"/>
      <c r="G50"/>
      <c r="H50"/>
      <c r="I50"/>
      <c r="J50"/>
      <c r="K50"/>
      <c r="L50"/>
      <c r="M50"/>
      <c r="N50"/>
      <c r="O50"/>
      <c r="U50"/>
    </row>
    <row r="51" spans="2:21">
      <c r="B51" s="90" t="s">
        <v>2618</v>
      </c>
      <c r="C51" s="86">
        <v>0</v>
      </c>
      <c r="F51"/>
      <c r="G51"/>
      <c r="H51"/>
      <c r="I51"/>
      <c r="J51"/>
      <c r="K51"/>
      <c r="L51"/>
      <c r="M51"/>
      <c r="N51"/>
      <c r="O51"/>
      <c r="U51"/>
    </row>
    <row r="52" spans="2:21">
      <c r="B52" s="91" t="s">
        <v>2141</v>
      </c>
      <c r="C52" s="86">
        <v>0</v>
      </c>
      <c r="F52"/>
      <c r="G52"/>
      <c r="H52"/>
      <c r="I52"/>
      <c r="J52"/>
      <c r="K52"/>
      <c r="L52"/>
      <c r="M52"/>
      <c r="N52"/>
      <c r="O52"/>
      <c r="U52"/>
    </row>
    <row r="53" spans="2:21">
      <c r="B53" s="89" t="s">
        <v>2130</v>
      </c>
      <c r="C53" s="86">
        <v>-2</v>
      </c>
      <c r="F53"/>
      <c r="G53"/>
      <c r="H53"/>
      <c r="I53"/>
      <c r="J53"/>
      <c r="K53"/>
      <c r="L53"/>
      <c r="M53"/>
      <c r="N53"/>
      <c r="O53"/>
      <c r="U53"/>
    </row>
    <row r="54" spans="2:21">
      <c r="B54" s="90" t="s">
        <v>2619</v>
      </c>
      <c r="C54" s="86">
        <v>-2</v>
      </c>
      <c r="F54"/>
      <c r="G54"/>
      <c r="H54"/>
      <c r="I54"/>
      <c r="J54"/>
      <c r="K54"/>
      <c r="L54"/>
      <c r="M54"/>
      <c r="N54"/>
      <c r="O54"/>
      <c r="U54"/>
    </row>
    <row r="55" spans="2:21">
      <c r="B55" s="91" t="s">
        <v>2128</v>
      </c>
      <c r="C55" s="86">
        <v>-1</v>
      </c>
      <c r="F55"/>
      <c r="G55"/>
      <c r="H55"/>
      <c r="I55"/>
      <c r="J55"/>
      <c r="K55"/>
      <c r="L55"/>
      <c r="M55"/>
      <c r="N55"/>
      <c r="O55"/>
      <c r="U55"/>
    </row>
    <row r="56" spans="2:21">
      <c r="B56" s="91" t="s">
        <v>2653</v>
      </c>
      <c r="C56" s="86">
        <v>-1</v>
      </c>
      <c r="F56"/>
      <c r="G56"/>
      <c r="H56"/>
      <c r="I56"/>
      <c r="J56"/>
      <c r="K56"/>
      <c r="L56"/>
      <c r="M56"/>
      <c r="N56"/>
      <c r="O56"/>
      <c r="U56"/>
    </row>
    <row r="57" spans="2:21">
      <c r="B57" s="88" t="s">
        <v>1264</v>
      </c>
      <c r="C57" s="86">
        <v>322.3</v>
      </c>
      <c r="G57"/>
      <c r="H57"/>
      <c r="I57"/>
      <c r="J57"/>
      <c r="K57"/>
      <c r="L57"/>
      <c r="M57"/>
      <c r="N57"/>
      <c r="O57"/>
      <c r="U57"/>
    </row>
    <row r="58" spans="2:21">
      <c r="C58"/>
      <c r="I58"/>
      <c r="J58"/>
      <c r="K58"/>
      <c r="L58"/>
      <c r="M58"/>
      <c r="N58"/>
      <c r="O58"/>
      <c r="U58"/>
    </row>
    <row r="59" spans="2:21">
      <c r="C59"/>
      <c r="I59"/>
      <c r="J59"/>
      <c r="K59"/>
      <c r="L59"/>
      <c r="M59"/>
      <c r="N59"/>
      <c r="O59"/>
      <c r="U59"/>
    </row>
    <row r="60" spans="2:21">
      <c r="C60"/>
      <c r="I60"/>
      <c r="J60"/>
      <c r="K60"/>
      <c r="L60"/>
      <c r="M60"/>
      <c r="N60"/>
      <c r="O60"/>
      <c r="U60"/>
    </row>
    <row r="61" spans="2:21">
      <c r="C61"/>
      <c r="I61"/>
      <c r="J61"/>
      <c r="K61"/>
      <c r="L61"/>
      <c r="M61"/>
      <c r="N61"/>
      <c r="O61"/>
      <c r="U61"/>
    </row>
    <row r="62" spans="2:21">
      <c r="C62"/>
      <c r="I62"/>
      <c r="J62"/>
      <c r="K62"/>
      <c r="L62"/>
      <c r="M62"/>
      <c r="N62"/>
      <c r="O62"/>
      <c r="U62"/>
    </row>
    <row r="63" spans="2:21">
      <c r="B63" t="s">
        <v>2675</v>
      </c>
      <c r="C63"/>
      <c r="I63"/>
      <c r="J63"/>
      <c r="K63"/>
      <c r="L63"/>
      <c r="M63"/>
      <c r="N63"/>
      <c r="O63"/>
      <c r="U63"/>
    </row>
    <row r="64" spans="2:21">
      <c r="B64" t="s">
        <v>2676</v>
      </c>
      <c r="C64"/>
      <c r="I64"/>
      <c r="J64"/>
      <c r="K64"/>
      <c r="L64"/>
      <c r="M64"/>
      <c r="N64"/>
      <c r="O64"/>
      <c r="U64"/>
    </row>
    <row r="65" spans="2:21">
      <c r="B65" t="s">
        <v>2699</v>
      </c>
      <c r="C65"/>
      <c r="I65"/>
      <c r="J65"/>
      <c r="K65"/>
      <c r="L65"/>
      <c r="M65"/>
      <c r="N65"/>
      <c r="O65"/>
      <c r="U65"/>
    </row>
    <row r="66" spans="2:21">
      <c r="C66"/>
      <c r="I66"/>
      <c r="J66"/>
      <c r="K66"/>
      <c r="L66"/>
      <c r="M66"/>
      <c r="N66"/>
      <c r="O66"/>
      <c r="U66"/>
    </row>
    <row r="67" spans="2:21">
      <c r="C67"/>
      <c r="I67"/>
      <c r="J67"/>
      <c r="K67"/>
      <c r="L67"/>
      <c r="M67"/>
      <c r="N67"/>
      <c r="O67"/>
      <c r="U67"/>
    </row>
    <row r="68" spans="2:21">
      <c r="B68" t="s">
        <v>2716</v>
      </c>
      <c r="C68"/>
      <c r="I68"/>
      <c r="J68"/>
      <c r="K68"/>
      <c r="L68"/>
      <c r="M68"/>
      <c r="N68"/>
      <c r="O68"/>
      <c r="U68"/>
    </row>
    <row r="69" spans="2:21">
      <c r="B69" t="s">
        <v>2713</v>
      </c>
      <c r="C69"/>
      <c r="I69"/>
      <c r="J69"/>
      <c r="K69"/>
      <c r="L69"/>
      <c r="M69"/>
      <c r="N69"/>
      <c r="O69"/>
      <c r="U69"/>
    </row>
    <row r="70" spans="2:21">
      <c r="B70" t="s">
        <v>2714</v>
      </c>
      <c r="C70"/>
      <c r="I70"/>
      <c r="J70"/>
      <c r="K70"/>
      <c r="L70"/>
      <c r="M70"/>
      <c r="N70"/>
      <c r="O70"/>
      <c r="U70"/>
    </row>
    <row r="71" spans="2:21">
      <c r="B71" t="s">
        <v>2702</v>
      </c>
      <c r="C71"/>
      <c r="I71"/>
      <c r="J71"/>
      <c r="K71"/>
      <c r="L71"/>
      <c r="M71"/>
      <c r="N71"/>
      <c r="O71"/>
      <c r="U71"/>
    </row>
    <row r="72" spans="2:21">
      <c r="B72" t="s">
        <v>2704</v>
      </c>
      <c r="C72"/>
      <c r="I72"/>
      <c r="J72"/>
      <c r="K72"/>
      <c r="L72"/>
      <c r="M72"/>
      <c r="N72"/>
      <c r="O72"/>
      <c r="U72"/>
    </row>
    <row r="73" spans="2:21">
      <c r="B73" t="s">
        <v>2705</v>
      </c>
      <c r="C73"/>
      <c r="I73"/>
      <c r="J73"/>
      <c r="K73"/>
      <c r="L73"/>
      <c r="M73"/>
      <c r="N73"/>
      <c r="O73"/>
      <c r="U73"/>
    </row>
    <row r="74" spans="2:21">
      <c r="B74" t="s">
        <v>2718</v>
      </c>
      <c r="C74"/>
      <c r="I74"/>
      <c r="J74"/>
      <c r="K74"/>
      <c r="L74"/>
      <c r="M74"/>
      <c r="N74"/>
      <c r="O74"/>
      <c r="U74"/>
    </row>
    <row r="75" spans="2:21">
      <c r="B75" t="s">
        <v>2709</v>
      </c>
      <c r="C75"/>
      <c r="I75"/>
      <c r="J75"/>
      <c r="K75"/>
      <c r="L75"/>
      <c r="M75"/>
      <c r="N75"/>
      <c r="O75"/>
      <c r="U75"/>
    </row>
    <row r="76" spans="2:21">
      <c r="B76" t="s">
        <v>2710</v>
      </c>
      <c r="C76"/>
      <c r="I76"/>
      <c r="J76"/>
      <c r="K76"/>
      <c r="L76"/>
      <c r="M76"/>
      <c r="N76"/>
      <c r="O76"/>
      <c r="U76"/>
    </row>
    <row r="77" spans="2:21">
      <c r="B77" t="s">
        <v>2715</v>
      </c>
      <c r="C77"/>
      <c r="I77"/>
      <c r="J77"/>
      <c r="K77"/>
      <c r="L77"/>
      <c r="M77"/>
      <c r="N77"/>
      <c r="O77"/>
      <c r="U77"/>
    </row>
    <row r="78" spans="2:21">
      <c r="B78" t="s">
        <v>2711</v>
      </c>
      <c r="C78"/>
      <c r="I78"/>
      <c r="J78"/>
      <c r="K78"/>
      <c r="L78"/>
      <c r="M78"/>
      <c r="N78"/>
      <c r="O78"/>
      <c r="U78"/>
    </row>
    <row r="79" spans="2:21">
      <c r="B79" t="s">
        <v>2712</v>
      </c>
      <c r="C79"/>
      <c r="I79"/>
      <c r="J79"/>
      <c r="K79"/>
      <c r="L79"/>
      <c r="M79"/>
      <c r="N79"/>
      <c r="O79"/>
      <c r="U79"/>
    </row>
    <row r="80" spans="2:21">
      <c r="B80" t="s">
        <v>2706</v>
      </c>
      <c r="C80"/>
      <c r="I80"/>
      <c r="J80"/>
      <c r="K80"/>
      <c r="L80"/>
      <c r="M80"/>
      <c r="N80"/>
      <c r="O80"/>
      <c r="U80"/>
    </row>
    <row r="81" spans="2:21">
      <c r="B81" t="s">
        <v>2703</v>
      </c>
      <c r="C81"/>
      <c r="I81"/>
      <c r="J81"/>
      <c r="K81"/>
      <c r="L81"/>
      <c r="M81"/>
      <c r="N81"/>
      <c r="O81"/>
      <c r="U81"/>
    </row>
    <row r="82" spans="2:21">
      <c r="B82" t="s">
        <v>2707</v>
      </c>
      <c r="C82"/>
      <c r="I82"/>
      <c r="J82"/>
      <c r="K82"/>
      <c r="L82"/>
      <c r="M82"/>
      <c r="N82"/>
      <c r="O82"/>
      <c r="U82"/>
    </row>
    <row r="83" spans="2:21">
      <c r="B83" t="s">
        <v>2708</v>
      </c>
      <c r="C83"/>
      <c r="I83"/>
      <c r="J83"/>
      <c r="K83"/>
      <c r="L83"/>
      <c r="M83"/>
      <c r="N83"/>
      <c r="O83"/>
      <c r="U83"/>
    </row>
    <row r="84" spans="2:21">
      <c r="B84" t="s">
        <v>2717</v>
      </c>
      <c r="C84"/>
      <c r="I84"/>
      <c r="J84"/>
      <c r="K84"/>
      <c r="L84"/>
      <c r="M84"/>
      <c r="N84"/>
      <c r="O84"/>
      <c r="U84"/>
    </row>
    <row r="85" spans="2:21">
      <c r="B85" t="s">
        <v>2719</v>
      </c>
      <c r="C85"/>
      <c r="I85"/>
      <c r="J85"/>
      <c r="K85"/>
      <c r="L85"/>
      <c r="M85"/>
      <c r="N85"/>
      <c r="O85"/>
      <c r="U85"/>
    </row>
    <row r="86" spans="2:21">
      <c r="C86"/>
      <c r="I86"/>
      <c r="J86"/>
      <c r="K86"/>
      <c r="L86"/>
      <c r="M86"/>
      <c r="N86"/>
      <c r="O86"/>
      <c r="U86"/>
    </row>
    <row r="87" spans="2:21">
      <c r="C87"/>
      <c r="I87"/>
      <c r="J87"/>
      <c r="K87"/>
      <c r="L87"/>
      <c r="M87"/>
      <c r="N87"/>
      <c r="O87"/>
      <c r="U87"/>
    </row>
    <row r="88" spans="2:21">
      <c r="C88"/>
      <c r="I88"/>
      <c r="J88"/>
      <c r="K88"/>
      <c r="L88"/>
      <c r="M88"/>
      <c r="N88"/>
      <c r="O88"/>
      <c r="U88"/>
    </row>
    <row r="89" spans="2:21">
      <c r="C89"/>
      <c r="I89"/>
      <c r="J89"/>
      <c r="K89"/>
      <c r="L89"/>
      <c r="M89"/>
      <c r="N89"/>
      <c r="O89"/>
      <c r="U89"/>
    </row>
    <row r="90" spans="2:21">
      <c r="C90"/>
      <c r="I90"/>
      <c r="J90"/>
      <c r="K90"/>
      <c r="L90"/>
      <c r="M90"/>
      <c r="N90"/>
      <c r="O90"/>
      <c r="U90"/>
    </row>
    <row r="91" spans="2:21">
      <c r="I91"/>
      <c r="J91"/>
      <c r="K91"/>
      <c r="L91"/>
      <c r="M91"/>
      <c r="N91"/>
      <c r="O91"/>
      <c r="U91"/>
    </row>
    <row r="92" spans="2:21">
      <c r="I92"/>
      <c r="J92"/>
      <c r="K92"/>
      <c r="L92"/>
      <c r="M92"/>
      <c r="N92"/>
      <c r="O92"/>
      <c r="U92"/>
    </row>
    <row r="93" spans="2:21">
      <c r="I93"/>
      <c r="J93"/>
      <c r="K93"/>
      <c r="L93"/>
      <c r="M93"/>
      <c r="N93"/>
      <c r="O93"/>
      <c r="U93"/>
    </row>
    <row r="94" spans="2:21">
      <c r="I94"/>
      <c r="J94"/>
      <c r="K94"/>
      <c r="L94"/>
      <c r="M94"/>
      <c r="N94"/>
      <c r="O94"/>
      <c r="U94"/>
    </row>
    <row r="95" spans="2:21">
      <c r="I95"/>
      <c r="J95"/>
      <c r="K95"/>
      <c r="L95"/>
      <c r="M95"/>
      <c r="N95"/>
      <c r="O95"/>
      <c r="U95"/>
    </row>
    <row r="96" spans="2:21">
      <c r="B96" s="88"/>
      <c r="I96"/>
      <c r="J96"/>
      <c r="K96"/>
      <c r="L96"/>
      <c r="M96"/>
      <c r="N96"/>
      <c r="O96"/>
      <c r="U96"/>
    </row>
    <row r="97" spans="2:21">
      <c r="B97" s="89"/>
      <c r="I97"/>
      <c r="J97"/>
      <c r="K97"/>
      <c r="L97"/>
      <c r="M97"/>
      <c r="N97"/>
      <c r="O97"/>
      <c r="U97"/>
    </row>
    <row r="98" spans="2:21">
      <c r="B98" s="89"/>
      <c r="I98"/>
      <c r="J98"/>
      <c r="K98"/>
      <c r="L98"/>
      <c r="M98"/>
      <c r="N98"/>
      <c r="O98"/>
      <c r="U98"/>
    </row>
    <row r="99" spans="2:21">
      <c r="B99" s="89"/>
      <c r="I99"/>
      <c r="J99"/>
      <c r="K99"/>
      <c r="L99"/>
      <c r="M99"/>
      <c r="N99"/>
      <c r="O99"/>
      <c r="U99"/>
    </row>
    <row r="100" spans="2:21">
      <c r="B100" s="89"/>
      <c r="I100"/>
      <c r="J100"/>
      <c r="K100"/>
      <c r="L100"/>
      <c r="M100"/>
      <c r="N100"/>
      <c r="O100"/>
      <c r="U100"/>
    </row>
    <row r="101" spans="2:21">
      <c r="B101" s="89"/>
      <c r="I101"/>
      <c r="J101"/>
      <c r="K101"/>
      <c r="L101"/>
      <c r="M101"/>
      <c r="N101"/>
      <c r="O101"/>
      <c r="U101"/>
    </row>
    <row r="102" spans="2:21">
      <c r="B102" s="89"/>
      <c r="I102"/>
      <c r="J102"/>
      <c r="K102"/>
      <c r="L102"/>
      <c r="M102"/>
      <c r="N102"/>
      <c r="O102"/>
      <c r="U102"/>
    </row>
    <row r="103" spans="2:21">
      <c r="B103" s="89"/>
      <c r="I103"/>
      <c r="J103"/>
      <c r="K103"/>
      <c r="L103"/>
      <c r="M103"/>
      <c r="N103"/>
      <c r="O103"/>
      <c r="U103"/>
    </row>
    <row r="104" spans="2:21">
      <c r="B104" s="89"/>
      <c r="I104"/>
      <c r="J104"/>
      <c r="K104"/>
      <c r="L104"/>
      <c r="M104"/>
      <c r="N104"/>
      <c r="O104"/>
      <c r="U104"/>
    </row>
    <row r="105" spans="2:21">
      <c r="B105" s="89"/>
      <c r="I105"/>
      <c r="J105"/>
      <c r="K105"/>
      <c r="L105"/>
      <c r="M105"/>
      <c r="N105"/>
      <c r="O105"/>
      <c r="U105"/>
    </row>
    <row r="106" spans="2:21">
      <c r="B106" s="89"/>
      <c r="I106"/>
      <c r="J106"/>
      <c r="K106"/>
      <c r="L106"/>
      <c r="M106"/>
      <c r="N106"/>
      <c r="O106"/>
      <c r="U106"/>
    </row>
    <row r="107" spans="2:21">
      <c r="B107" s="89"/>
      <c r="I107"/>
      <c r="J107"/>
      <c r="K107"/>
      <c r="L107"/>
      <c r="M107"/>
      <c r="N107"/>
      <c r="O107"/>
      <c r="U107"/>
    </row>
    <row r="108" spans="2:21">
      <c r="B108" s="89"/>
      <c r="I108"/>
      <c r="J108"/>
      <c r="K108"/>
      <c r="L108"/>
      <c r="M108"/>
      <c r="N108"/>
      <c r="O108"/>
      <c r="U108"/>
    </row>
    <row r="109" spans="2:21">
      <c r="B109" s="89"/>
      <c r="I109"/>
      <c r="J109"/>
      <c r="K109"/>
      <c r="L109"/>
      <c r="M109"/>
      <c r="N109"/>
      <c r="O109"/>
      <c r="U109"/>
    </row>
    <row r="110" spans="2:21">
      <c r="B110" s="89"/>
      <c r="I110"/>
      <c r="J110"/>
      <c r="K110"/>
      <c r="L110"/>
      <c r="M110"/>
      <c r="N110"/>
      <c r="O110"/>
      <c r="U110"/>
    </row>
    <row r="111" spans="2:21">
      <c r="B111" s="89"/>
      <c r="I111"/>
      <c r="J111"/>
      <c r="K111"/>
      <c r="L111"/>
      <c r="M111"/>
      <c r="N111"/>
      <c r="O111"/>
      <c r="U111"/>
    </row>
    <row r="112" spans="2:21">
      <c r="B112" s="89"/>
      <c r="I112"/>
      <c r="J112"/>
      <c r="K112"/>
      <c r="L112"/>
      <c r="M112"/>
      <c r="N112"/>
      <c r="O112"/>
      <c r="U112"/>
    </row>
    <row r="113" spans="2:21">
      <c r="B113" s="89"/>
      <c r="I113"/>
      <c r="J113"/>
      <c r="K113"/>
      <c r="L113"/>
      <c r="M113"/>
      <c r="N113"/>
      <c r="O113"/>
      <c r="U113"/>
    </row>
    <row r="114" spans="2:21">
      <c r="B114" s="89"/>
      <c r="I114"/>
      <c r="J114"/>
      <c r="K114"/>
      <c r="L114"/>
      <c r="M114"/>
      <c r="N114"/>
      <c r="O114"/>
      <c r="U114"/>
    </row>
    <row r="115" spans="2:21">
      <c r="B115" s="89"/>
      <c r="I115"/>
      <c r="J115"/>
      <c r="K115"/>
      <c r="L115"/>
      <c r="M115"/>
      <c r="N115"/>
      <c r="O115"/>
      <c r="U115"/>
    </row>
    <row r="116" spans="2:21">
      <c r="B116" s="89"/>
      <c r="I116"/>
      <c r="J116"/>
      <c r="K116"/>
      <c r="L116"/>
      <c r="M116"/>
      <c r="N116"/>
      <c r="O116"/>
      <c r="U116"/>
    </row>
    <row r="117" spans="2:21">
      <c r="B117" s="89"/>
      <c r="I117"/>
      <c r="J117"/>
      <c r="K117"/>
      <c r="L117"/>
      <c r="M117"/>
      <c r="N117"/>
      <c r="O117"/>
      <c r="U117"/>
    </row>
    <row r="118" spans="2:21">
      <c r="B118" s="89"/>
      <c r="I118"/>
      <c r="J118"/>
      <c r="K118"/>
      <c r="L118"/>
      <c r="M118"/>
      <c r="N118"/>
      <c r="O118"/>
      <c r="U118"/>
    </row>
    <row r="119" spans="2:21">
      <c r="B119" s="89"/>
      <c r="I119"/>
      <c r="J119"/>
      <c r="K119"/>
      <c r="L119"/>
      <c r="M119"/>
      <c r="N119"/>
      <c r="O119"/>
      <c r="U119"/>
    </row>
    <row r="120" spans="2:21">
      <c r="B120" s="88"/>
      <c r="I120"/>
      <c r="J120"/>
      <c r="K120"/>
      <c r="L120"/>
      <c r="M120"/>
      <c r="N120"/>
      <c r="O120"/>
      <c r="U120"/>
    </row>
    <row r="121" spans="2:21">
      <c r="B121" s="89"/>
      <c r="I121"/>
      <c r="J121"/>
      <c r="K121"/>
      <c r="L121"/>
      <c r="M121"/>
      <c r="N121"/>
      <c r="O121"/>
      <c r="U121"/>
    </row>
    <row r="122" spans="2:21">
      <c r="B122" s="88"/>
      <c r="I122"/>
      <c r="J122"/>
      <c r="K122"/>
      <c r="L122"/>
      <c r="M122"/>
      <c r="N122"/>
      <c r="O122"/>
      <c r="U122"/>
    </row>
    <row r="123" spans="2:21">
      <c r="B123" s="89"/>
      <c r="I123"/>
      <c r="J123"/>
      <c r="K123"/>
      <c r="L123"/>
      <c r="M123"/>
      <c r="N123"/>
      <c r="O123"/>
      <c r="U123"/>
    </row>
    <row r="124" spans="2:21">
      <c r="B124" s="89"/>
      <c r="I124"/>
      <c r="J124"/>
      <c r="K124"/>
      <c r="L124"/>
      <c r="M124"/>
      <c r="N124"/>
      <c r="O124"/>
      <c r="U124"/>
    </row>
    <row r="125" spans="2:21">
      <c r="B125" s="89"/>
      <c r="I125"/>
      <c r="J125"/>
      <c r="K125"/>
      <c r="L125"/>
      <c r="M125"/>
      <c r="N125"/>
      <c r="O125"/>
      <c r="U125"/>
    </row>
    <row r="126" spans="2:21">
      <c r="B126" s="88"/>
      <c r="I126"/>
      <c r="J126"/>
      <c r="K126"/>
      <c r="L126"/>
      <c r="M126"/>
      <c r="N126"/>
      <c r="O126"/>
      <c r="U126"/>
    </row>
    <row r="127" spans="2:21">
      <c r="B127" s="89"/>
      <c r="I127"/>
      <c r="J127"/>
      <c r="K127"/>
      <c r="L127"/>
      <c r="M127"/>
      <c r="N127"/>
      <c r="O127"/>
      <c r="U127"/>
    </row>
    <row r="128" spans="2:21">
      <c r="B128" s="89"/>
      <c r="I128"/>
      <c r="J128"/>
      <c r="K128"/>
      <c r="L128"/>
      <c r="M128"/>
      <c r="N128"/>
      <c r="O128"/>
      <c r="U128"/>
    </row>
    <row r="129" spans="2:21">
      <c r="B129" s="89"/>
      <c r="I129"/>
      <c r="J129"/>
      <c r="K129"/>
      <c r="L129"/>
      <c r="M129"/>
      <c r="N129"/>
      <c r="O129"/>
      <c r="U129"/>
    </row>
    <row r="130" spans="2:21">
      <c r="B130" s="88"/>
      <c r="I130"/>
      <c r="J130"/>
      <c r="K130"/>
      <c r="L130"/>
      <c r="M130"/>
      <c r="N130"/>
      <c r="O130"/>
      <c r="U130"/>
    </row>
    <row r="131" spans="2:21">
      <c r="B131" s="89"/>
      <c r="I131"/>
      <c r="J131"/>
      <c r="K131"/>
      <c r="L131"/>
      <c r="M131"/>
      <c r="N131"/>
      <c r="O131"/>
      <c r="U131"/>
    </row>
    <row r="132" spans="2:21">
      <c r="B132" s="88"/>
      <c r="I132"/>
      <c r="J132"/>
      <c r="K132"/>
      <c r="L132"/>
      <c r="M132"/>
      <c r="N132"/>
      <c r="O132"/>
      <c r="U132"/>
    </row>
    <row r="133" spans="2:21">
      <c r="B133" s="89"/>
      <c r="I133"/>
      <c r="J133"/>
      <c r="K133"/>
      <c r="L133"/>
      <c r="M133"/>
      <c r="N133"/>
      <c r="O133"/>
      <c r="U133"/>
    </row>
    <row r="134" spans="2:21">
      <c r="B134" s="88"/>
      <c r="I134"/>
      <c r="J134"/>
      <c r="K134"/>
      <c r="L134"/>
      <c r="M134"/>
      <c r="N134"/>
      <c r="O134"/>
      <c r="U134"/>
    </row>
    <row r="135" spans="2:21">
      <c r="B135" s="89"/>
      <c r="I135"/>
      <c r="J135"/>
      <c r="K135"/>
      <c r="L135"/>
      <c r="M135"/>
      <c r="N135"/>
      <c r="O135"/>
      <c r="U135"/>
    </row>
    <row r="136" spans="2:21">
      <c r="B136" s="88"/>
      <c r="I136"/>
      <c r="J136"/>
      <c r="K136"/>
      <c r="L136"/>
      <c r="M136"/>
      <c r="N136"/>
      <c r="O136"/>
      <c r="U136"/>
    </row>
    <row r="137" spans="2:21">
      <c r="I137"/>
      <c r="J137"/>
      <c r="K137"/>
      <c r="L137"/>
      <c r="M137"/>
      <c r="N137"/>
      <c r="O137"/>
      <c r="U137"/>
    </row>
    <row r="138" spans="2:21">
      <c r="I138"/>
      <c r="J138"/>
      <c r="K138"/>
      <c r="L138"/>
      <c r="M138"/>
      <c r="N138"/>
      <c r="O138"/>
      <c r="U138"/>
    </row>
    <row r="139" spans="2:21">
      <c r="I139"/>
      <c r="J139"/>
      <c r="K139"/>
      <c r="L139"/>
      <c r="M139"/>
      <c r="N139"/>
      <c r="O139"/>
      <c r="U139"/>
    </row>
    <row r="140" spans="2:21">
      <c r="J140"/>
      <c r="K140"/>
      <c r="L140"/>
      <c r="M140"/>
      <c r="N140"/>
      <c r="O140"/>
      <c r="U140"/>
    </row>
    <row r="141" spans="2:21">
      <c r="J141"/>
      <c r="K141"/>
      <c r="L141"/>
      <c r="M141"/>
      <c r="N141"/>
      <c r="O141"/>
      <c r="U141"/>
    </row>
    <row r="142" spans="2:21">
      <c r="J142"/>
      <c r="K142"/>
      <c r="L142"/>
      <c r="M142"/>
      <c r="N142"/>
      <c r="O142"/>
      <c r="U142"/>
    </row>
    <row r="143" spans="2:21">
      <c r="J143"/>
      <c r="K143"/>
      <c r="L143"/>
      <c r="M143"/>
      <c r="N143"/>
      <c r="O143"/>
      <c r="U143"/>
    </row>
  </sheetData>
  <sheetProtection sheet="1" objects="1" scenarios="1"/>
  <autoFilter ref="P4:S4" xr:uid="{00000000-0009-0000-0000-000001000000}"/>
  <sortState xmlns:xlrd2="http://schemas.microsoft.com/office/spreadsheetml/2017/richdata2" ref="B69:B86">
    <sortCondition ref="B69"/>
  </sortState>
  <mergeCells count="1">
    <mergeCell ref="V1:AA1"/>
  </mergeCells>
  <dataValidations count="2">
    <dataValidation type="list" allowBlank="1" showInputMessage="1" showErrorMessage="1" sqref="E44:E46" xr:uid="{00000000-0002-0000-0100-000000000000}">
      <formula1>$K$4:$K$6</formula1>
    </dataValidation>
    <dataValidation type="list" allowBlank="1" showInputMessage="1" showErrorMessage="1" sqref="E43" xr:uid="{00000000-0002-0000-0100-000001000000}">
      <formula1>$E$43:$E$46</formula1>
    </dataValidation>
  </dataValidation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theme="9" tint="0.39997558519241921"/>
  </sheetPr>
  <dimension ref="A1:O64"/>
  <sheetViews>
    <sheetView workbookViewId="0">
      <selection activeCell="D32" sqref="D32"/>
    </sheetView>
  </sheetViews>
  <sheetFormatPr baseColWidth="10" defaultRowHeight="12"/>
  <cols>
    <col min="1" max="1" width="12.7109375" customWidth="1"/>
    <col min="2" max="2" width="21.7109375" bestFit="1" customWidth="1"/>
    <col min="3" max="3" width="60" customWidth="1"/>
    <col min="4" max="4" width="65.5703125" customWidth="1"/>
  </cols>
  <sheetData>
    <row r="1" spans="1:15" s="3" customFormat="1">
      <c r="A1" s="3" t="s">
        <v>13</v>
      </c>
      <c r="B1" s="3" t="s">
        <v>14</v>
      </c>
      <c r="C1" s="3" t="s">
        <v>15</v>
      </c>
      <c r="D1" s="4"/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s="3" customFormat="1">
      <c r="D2" s="4"/>
    </row>
    <row r="3" spans="1:15" s="3" customFormat="1">
      <c r="A3" s="3" t="s">
        <v>0</v>
      </c>
      <c r="D3" s="4"/>
    </row>
    <row r="4" spans="1:15" s="3" customFormat="1">
      <c r="D4" s="4"/>
    </row>
    <row r="5" spans="1:15">
      <c r="A5">
        <v>3010000</v>
      </c>
      <c r="B5" t="s">
        <v>27</v>
      </c>
      <c r="C5" t="s">
        <v>28</v>
      </c>
      <c r="D5" t="str">
        <f>A5&amp;" "&amp;"-"&amp;" "&amp;C5</f>
        <v>3010000 - Traitement du personnel administratif</v>
      </c>
      <c r="E5" t="s">
        <v>29</v>
      </c>
      <c r="F5" t="s">
        <v>30</v>
      </c>
      <c r="G5" t="s">
        <v>30</v>
      </c>
      <c r="H5" t="s">
        <v>31</v>
      </c>
      <c r="I5" t="s">
        <v>32</v>
      </c>
      <c r="J5" t="s">
        <v>33</v>
      </c>
      <c r="K5" t="s">
        <v>30</v>
      </c>
      <c r="L5" t="s">
        <v>34</v>
      </c>
      <c r="M5" t="s">
        <v>35</v>
      </c>
      <c r="N5" t="s">
        <v>36</v>
      </c>
      <c r="O5" s="1">
        <v>40166</v>
      </c>
    </row>
    <row r="6" spans="1:15">
      <c r="A6">
        <v>3020001</v>
      </c>
      <c r="B6" t="s">
        <v>118</v>
      </c>
      <c r="C6" t="s">
        <v>119</v>
      </c>
      <c r="D6" t="str">
        <f t="shared" ref="D6:D64" si="0">A6&amp;" "&amp;"-"&amp;" "&amp;C6</f>
        <v>3020001 - Traitement des enseignants</v>
      </c>
      <c r="E6" t="s">
        <v>29</v>
      </c>
      <c r="F6" t="s">
        <v>30</v>
      </c>
      <c r="G6" t="s">
        <v>30</v>
      </c>
      <c r="H6" t="s">
        <v>120</v>
      </c>
      <c r="I6" t="s">
        <v>121</v>
      </c>
      <c r="J6" t="s">
        <v>33</v>
      </c>
      <c r="K6" t="s">
        <v>30</v>
      </c>
      <c r="L6" t="s">
        <v>122</v>
      </c>
      <c r="M6" t="s">
        <v>35</v>
      </c>
      <c r="N6" t="s">
        <v>36</v>
      </c>
      <c r="O6" s="1">
        <v>40166</v>
      </c>
    </row>
    <row r="7" spans="1:15">
      <c r="A7">
        <v>3100001</v>
      </c>
      <c r="B7" t="s">
        <v>326</v>
      </c>
      <c r="C7" t="s">
        <v>327</v>
      </c>
      <c r="D7" t="str">
        <f t="shared" si="0"/>
        <v>3100001 - Fournitures et matériel de bureau</v>
      </c>
      <c r="E7" t="s">
        <v>29</v>
      </c>
      <c r="F7" t="s">
        <v>30</v>
      </c>
      <c r="G7" t="s">
        <v>30</v>
      </c>
      <c r="H7" t="s">
        <v>328</v>
      </c>
      <c r="I7" t="s">
        <v>329</v>
      </c>
      <c r="J7" t="s">
        <v>33</v>
      </c>
      <c r="K7" t="s">
        <v>30</v>
      </c>
      <c r="L7" t="s">
        <v>330</v>
      </c>
      <c r="M7" t="s">
        <v>35</v>
      </c>
      <c r="N7" t="s">
        <v>36</v>
      </c>
      <c r="O7" s="1">
        <v>40166</v>
      </c>
    </row>
    <row r="8" spans="1:15">
      <c r="A8">
        <v>3102001</v>
      </c>
      <c r="B8" t="s">
        <v>341</v>
      </c>
      <c r="C8" t="s">
        <v>341</v>
      </c>
      <c r="D8" t="str">
        <f t="shared" si="0"/>
        <v>3102001 - Photocopies, copies</v>
      </c>
      <c r="E8" t="s">
        <v>29</v>
      </c>
      <c r="F8" t="s">
        <v>30</v>
      </c>
      <c r="G8" t="s">
        <v>30</v>
      </c>
      <c r="H8" t="s">
        <v>328</v>
      </c>
      <c r="I8" t="s">
        <v>329</v>
      </c>
      <c r="J8" t="s">
        <v>33</v>
      </c>
      <c r="K8" t="s">
        <v>30</v>
      </c>
      <c r="L8" t="s">
        <v>330</v>
      </c>
      <c r="M8" t="s">
        <v>35</v>
      </c>
      <c r="N8" t="s">
        <v>36</v>
      </c>
      <c r="O8" s="1">
        <v>40166</v>
      </c>
    </row>
    <row r="9" spans="1:15" ht="12" customHeight="1">
      <c r="A9">
        <v>3102002</v>
      </c>
      <c r="B9" t="s">
        <v>342</v>
      </c>
      <c r="C9" t="s">
        <v>343</v>
      </c>
      <c r="D9" t="str">
        <f t="shared" si="0"/>
        <v>3102002 - Imprimés, impressions</v>
      </c>
      <c r="E9" t="s">
        <v>29</v>
      </c>
      <c r="F9" t="s">
        <v>30</v>
      </c>
      <c r="G9" t="s">
        <v>30</v>
      </c>
      <c r="H9" t="s">
        <v>328</v>
      </c>
      <c r="I9" t="s">
        <v>329</v>
      </c>
      <c r="J9" t="s">
        <v>33</v>
      </c>
      <c r="K9" t="s">
        <v>30</v>
      </c>
      <c r="L9" t="s">
        <v>330</v>
      </c>
      <c r="M9" t="s">
        <v>35</v>
      </c>
      <c r="N9" t="s">
        <v>36</v>
      </c>
      <c r="O9" s="1">
        <v>40166</v>
      </c>
    </row>
    <row r="10" spans="1:15">
      <c r="A10">
        <v>3103000</v>
      </c>
      <c r="B10" t="s">
        <v>377</v>
      </c>
      <c r="C10" t="s">
        <v>378</v>
      </c>
      <c r="D10" t="str">
        <f t="shared" si="0"/>
        <v>3103000 - Livres, prêt livre, base de données, imprimés</v>
      </c>
      <c r="E10" t="s">
        <v>29</v>
      </c>
      <c r="F10" t="s">
        <v>30</v>
      </c>
      <c r="G10" t="s">
        <v>30</v>
      </c>
      <c r="H10" t="s">
        <v>328</v>
      </c>
      <c r="I10" t="s">
        <v>329</v>
      </c>
      <c r="J10" t="s">
        <v>33</v>
      </c>
      <c r="K10" t="s">
        <v>30</v>
      </c>
      <c r="L10" t="s">
        <v>379</v>
      </c>
      <c r="M10" t="s">
        <v>35</v>
      </c>
      <c r="N10" t="s">
        <v>36</v>
      </c>
      <c r="O10" s="1">
        <v>40166</v>
      </c>
    </row>
    <row r="11" spans="1:15">
      <c r="A11">
        <v>3103101</v>
      </c>
      <c r="B11" t="s">
        <v>380</v>
      </c>
      <c r="C11" t="s">
        <v>381</v>
      </c>
      <c r="D11" t="str">
        <f t="shared" si="0"/>
        <v>3103101 - Abonnements de journaux,magazines (abonnem.)</v>
      </c>
      <c r="E11" t="s">
        <v>29</v>
      </c>
      <c r="F11" t="s">
        <v>30</v>
      </c>
      <c r="G11" t="s">
        <v>30</v>
      </c>
      <c r="H11" t="s">
        <v>328</v>
      </c>
      <c r="I11" t="s">
        <v>329</v>
      </c>
      <c r="J11" t="s">
        <v>33</v>
      </c>
      <c r="K11" t="s">
        <v>30</v>
      </c>
      <c r="L11" t="s">
        <v>379</v>
      </c>
      <c r="M11" t="s">
        <v>35</v>
      </c>
      <c r="N11" t="s">
        <v>36</v>
      </c>
      <c r="O11" s="1">
        <v>40166</v>
      </c>
    </row>
    <row r="12" spans="1:15">
      <c r="A12">
        <v>3103102</v>
      </c>
      <c r="B12" t="s">
        <v>382</v>
      </c>
      <c r="C12" t="s">
        <v>382</v>
      </c>
      <c r="D12" t="str">
        <f t="shared" si="0"/>
        <v>3103102 - Cotisations, membres</v>
      </c>
      <c r="E12" t="s">
        <v>29</v>
      </c>
      <c r="F12" t="s">
        <v>30</v>
      </c>
      <c r="G12" t="s">
        <v>30</v>
      </c>
      <c r="H12" t="s">
        <v>328</v>
      </c>
      <c r="I12" t="s">
        <v>329</v>
      </c>
      <c r="J12" t="s">
        <v>33</v>
      </c>
      <c r="K12" t="s">
        <v>30</v>
      </c>
      <c r="L12" t="s">
        <v>379</v>
      </c>
      <c r="M12" t="s">
        <v>35</v>
      </c>
      <c r="N12" t="s">
        <v>36</v>
      </c>
      <c r="O12" s="1">
        <v>40166</v>
      </c>
    </row>
    <row r="13" spans="1:15">
      <c r="A13">
        <v>3110001</v>
      </c>
      <c r="B13" t="s">
        <v>441</v>
      </c>
      <c r="C13" t="s">
        <v>441</v>
      </c>
      <c r="D13" t="str">
        <f t="shared" si="0"/>
        <v>3110001 - Matériel divers</v>
      </c>
      <c r="E13" t="s">
        <v>29</v>
      </c>
      <c r="F13" t="s">
        <v>30</v>
      </c>
      <c r="G13" t="s">
        <v>30</v>
      </c>
      <c r="H13" t="s">
        <v>328</v>
      </c>
      <c r="I13" t="s">
        <v>329</v>
      </c>
      <c r="J13" t="s">
        <v>33</v>
      </c>
      <c r="K13" t="s">
        <v>30</v>
      </c>
      <c r="L13" t="s">
        <v>443</v>
      </c>
      <c r="M13" t="s">
        <v>35</v>
      </c>
      <c r="N13" t="s">
        <v>36</v>
      </c>
      <c r="O13" s="1">
        <v>40166</v>
      </c>
    </row>
    <row r="14" spans="1:15">
      <c r="A14">
        <v>3111000</v>
      </c>
      <c r="B14" t="s">
        <v>457</v>
      </c>
      <c r="C14" t="s">
        <v>1596</v>
      </c>
      <c r="D14" t="str">
        <f t="shared" si="0"/>
        <v>3111000 - Appareil scientifique</v>
      </c>
      <c r="E14" t="s">
        <v>29</v>
      </c>
      <c r="F14" t="s">
        <v>30</v>
      </c>
      <c r="G14" t="s">
        <v>30</v>
      </c>
      <c r="H14" t="s">
        <v>328</v>
      </c>
      <c r="I14" t="s">
        <v>329</v>
      </c>
      <c r="J14" t="s">
        <v>33</v>
      </c>
      <c r="K14" t="s">
        <v>30</v>
      </c>
      <c r="L14" t="s">
        <v>443</v>
      </c>
      <c r="M14" t="s">
        <v>35</v>
      </c>
      <c r="N14" t="s">
        <v>36</v>
      </c>
      <c r="O14" s="1">
        <v>40166</v>
      </c>
    </row>
    <row r="15" spans="1:15">
      <c r="A15">
        <v>3111004</v>
      </c>
      <c r="B15" t="s">
        <v>462</v>
      </c>
      <c r="C15" t="s">
        <v>462</v>
      </c>
      <c r="D15" t="str">
        <f t="shared" si="0"/>
        <v>3111004 - Matériel audiovisuel</v>
      </c>
      <c r="E15" t="s">
        <v>29</v>
      </c>
      <c r="F15" t="s">
        <v>30</v>
      </c>
      <c r="G15" t="s">
        <v>30</v>
      </c>
      <c r="H15" t="s">
        <v>328</v>
      </c>
      <c r="I15" t="s">
        <v>329</v>
      </c>
      <c r="J15" t="s">
        <v>33</v>
      </c>
      <c r="K15" t="s">
        <v>30</v>
      </c>
      <c r="L15" t="s">
        <v>443</v>
      </c>
      <c r="M15" t="s">
        <v>35</v>
      </c>
      <c r="N15" t="s">
        <v>36</v>
      </c>
      <c r="O15" s="1">
        <v>40166</v>
      </c>
    </row>
    <row r="16" spans="1:15">
      <c r="A16">
        <v>3113000</v>
      </c>
      <c r="B16" t="s">
        <v>464</v>
      </c>
      <c r="C16" t="s">
        <v>1604</v>
      </c>
      <c r="D16" t="str">
        <f t="shared" si="0"/>
        <v>3113000 - Matériel informatique</v>
      </c>
      <c r="E16" t="s">
        <v>29</v>
      </c>
      <c r="F16" t="s">
        <v>30</v>
      </c>
      <c r="G16" t="s">
        <v>30</v>
      </c>
      <c r="H16" t="s">
        <v>328</v>
      </c>
      <c r="I16" t="s">
        <v>329</v>
      </c>
      <c r="J16" t="s">
        <v>33</v>
      </c>
      <c r="K16" t="s">
        <v>30</v>
      </c>
      <c r="L16" t="s">
        <v>443</v>
      </c>
      <c r="M16" t="s">
        <v>35</v>
      </c>
      <c r="N16" t="s">
        <v>36</v>
      </c>
      <c r="O16" s="1">
        <v>40166</v>
      </c>
    </row>
    <row r="17" spans="1:15">
      <c r="A17">
        <v>3118000</v>
      </c>
      <c r="B17" t="s">
        <v>470</v>
      </c>
      <c r="C17" t="s">
        <v>1617</v>
      </c>
      <c r="D17" t="str">
        <f t="shared" si="0"/>
        <v>3118000 - Logiciels et autres incorporels</v>
      </c>
      <c r="E17" t="s">
        <v>29</v>
      </c>
      <c r="F17" t="s">
        <v>30</v>
      </c>
      <c r="G17" t="s">
        <v>30</v>
      </c>
      <c r="H17" t="s">
        <v>328</v>
      </c>
      <c r="I17" t="s">
        <v>329</v>
      </c>
      <c r="J17" t="s">
        <v>33</v>
      </c>
      <c r="K17" t="s">
        <v>30</v>
      </c>
      <c r="L17" t="s">
        <v>443</v>
      </c>
      <c r="M17" t="s">
        <v>35</v>
      </c>
      <c r="N17" t="s">
        <v>36</v>
      </c>
      <c r="O17" s="1">
        <v>40166</v>
      </c>
    </row>
    <row r="18" spans="1:15">
      <c r="A18">
        <v>3130000</v>
      </c>
      <c r="B18" t="s">
        <v>480</v>
      </c>
      <c r="C18" t="s">
        <v>2101</v>
      </c>
      <c r="D18" t="str">
        <f t="shared" si="0"/>
        <v>3130000 - Annonces, publicités</v>
      </c>
      <c r="E18" t="s">
        <v>29</v>
      </c>
      <c r="F18" t="s">
        <v>30</v>
      </c>
      <c r="G18" t="s">
        <v>30</v>
      </c>
      <c r="H18" t="s">
        <v>328</v>
      </c>
      <c r="I18" t="s">
        <v>329</v>
      </c>
      <c r="J18" t="s">
        <v>33</v>
      </c>
      <c r="K18" t="s">
        <v>30</v>
      </c>
      <c r="L18" t="s">
        <v>482</v>
      </c>
      <c r="M18" t="s">
        <v>35</v>
      </c>
      <c r="N18" t="s">
        <v>36</v>
      </c>
      <c r="O18" s="1">
        <v>40166</v>
      </c>
    </row>
    <row r="19" spans="1:15">
      <c r="A19">
        <v>3130020</v>
      </c>
      <c r="B19" t="s">
        <v>484</v>
      </c>
      <c r="C19" t="s">
        <v>484</v>
      </c>
      <c r="D19" t="str">
        <f t="shared" si="0"/>
        <v>3130020 - Affranchissements</v>
      </c>
      <c r="E19" t="s">
        <v>29</v>
      </c>
      <c r="F19" t="s">
        <v>30</v>
      </c>
      <c r="G19" t="s">
        <v>30</v>
      </c>
      <c r="H19" t="s">
        <v>328</v>
      </c>
      <c r="I19" t="s">
        <v>329</v>
      </c>
      <c r="J19" t="s">
        <v>33</v>
      </c>
      <c r="K19" t="s">
        <v>30</v>
      </c>
      <c r="L19" t="s">
        <v>485</v>
      </c>
      <c r="M19" t="s">
        <v>35</v>
      </c>
      <c r="N19" t="s">
        <v>36</v>
      </c>
      <c r="O19" s="1">
        <v>40166</v>
      </c>
    </row>
    <row r="20" spans="1:15">
      <c r="A20">
        <v>3130073</v>
      </c>
      <c r="B20" t="s">
        <v>493</v>
      </c>
      <c r="C20" t="s">
        <v>494</v>
      </c>
      <c r="D20" t="str">
        <f t="shared" si="0"/>
        <v>3130073 - Carte de crédit frais encaissements</v>
      </c>
      <c r="E20" t="s">
        <v>29</v>
      </c>
      <c r="F20" t="s">
        <v>30</v>
      </c>
      <c r="G20" t="s">
        <v>30</v>
      </c>
      <c r="H20" t="s">
        <v>328</v>
      </c>
      <c r="I20" t="s">
        <v>329</v>
      </c>
      <c r="J20" t="s">
        <v>33</v>
      </c>
      <c r="K20" t="s">
        <v>30</v>
      </c>
      <c r="L20" t="s">
        <v>482</v>
      </c>
      <c r="M20" t="s">
        <v>35</v>
      </c>
      <c r="N20" t="s">
        <v>36</v>
      </c>
      <c r="O20" s="1">
        <v>40166</v>
      </c>
    </row>
    <row r="21" spans="1:15">
      <c r="A21">
        <v>3130130</v>
      </c>
      <c r="B21" t="s">
        <v>495</v>
      </c>
      <c r="C21" t="s">
        <v>496</v>
      </c>
      <c r="D21" t="str">
        <f t="shared" si="0"/>
        <v>3130130 - Surveillance, sécurité</v>
      </c>
      <c r="E21" t="s">
        <v>29</v>
      </c>
      <c r="F21" t="s">
        <v>30</v>
      </c>
      <c r="G21" t="s">
        <v>30</v>
      </c>
      <c r="H21" t="s">
        <v>328</v>
      </c>
      <c r="I21" t="s">
        <v>329</v>
      </c>
      <c r="J21" t="s">
        <v>33</v>
      </c>
      <c r="K21" t="s">
        <v>30</v>
      </c>
      <c r="L21" t="s">
        <v>482</v>
      </c>
      <c r="M21" t="s">
        <v>35</v>
      </c>
      <c r="N21" t="s">
        <v>36</v>
      </c>
      <c r="O21" s="1">
        <v>40166</v>
      </c>
    </row>
    <row r="22" spans="1:15">
      <c r="A22">
        <v>3130191</v>
      </c>
      <c r="B22" t="s">
        <v>504</v>
      </c>
      <c r="C22" t="s">
        <v>505</v>
      </c>
      <c r="D22" t="str">
        <f t="shared" si="0"/>
        <v>3130191 - Organisation évènements, congrès , manifestations</v>
      </c>
      <c r="E22" t="s">
        <v>29</v>
      </c>
      <c r="F22" t="s">
        <v>30</v>
      </c>
      <c r="G22" t="s">
        <v>30</v>
      </c>
      <c r="H22" t="s">
        <v>328</v>
      </c>
      <c r="I22" t="s">
        <v>329</v>
      </c>
      <c r="J22" t="s">
        <v>33</v>
      </c>
      <c r="K22" t="s">
        <v>30</v>
      </c>
      <c r="L22" t="s">
        <v>506</v>
      </c>
      <c r="M22" t="s">
        <v>35</v>
      </c>
      <c r="N22" t="s">
        <v>36</v>
      </c>
      <c r="O22" s="1">
        <v>40166</v>
      </c>
    </row>
    <row r="23" spans="1:15">
      <c r="A23">
        <v>3130192</v>
      </c>
      <c r="B23" t="s">
        <v>507</v>
      </c>
      <c r="C23" t="s">
        <v>2102</v>
      </c>
      <c r="D23" t="str">
        <f t="shared" si="0"/>
        <v>3130192 - Salaires facturés (par hors UNIGE)</v>
      </c>
      <c r="E23" t="s">
        <v>29</v>
      </c>
      <c r="F23" t="s">
        <v>30</v>
      </c>
      <c r="G23" t="s">
        <v>30</v>
      </c>
      <c r="H23" t="s">
        <v>328</v>
      </c>
      <c r="I23" t="s">
        <v>329</v>
      </c>
      <c r="J23" t="s">
        <v>33</v>
      </c>
      <c r="K23" t="s">
        <v>30</v>
      </c>
      <c r="L23" t="s">
        <v>482</v>
      </c>
      <c r="M23" t="s">
        <v>35</v>
      </c>
      <c r="N23" t="s">
        <v>36</v>
      </c>
      <c r="O23" s="1">
        <v>40166</v>
      </c>
    </row>
    <row r="24" spans="1:15">
      <c r="A24">
        <v>3130195</v>
      </c>
      <c r="B24" t="s">
        <v>512</v>
      </c>
      <c r="C24" t="s">
        <v>512</v>
      </c>
      <c r="D24" t="str">
        <f t="shared" si="0"/>
        <v>3130195 - Droits d'auteur</v>
      </c>
      <c r="E24" t="s">
        <v>29</v>
      </c>
      <c r="F24" t="s">
        <v>30</v>
      </c>
      <c r="G24" t="s">
        <v>30</v>
      </c>
      <c r="H24" t="s">
        <v>328</v>
      </c>
      <c r="I24" t="s">
        <v>329</v>
      </c>
      <c r="J24" t="s">
        <v>33</v>
      </c>
      <c r="K24" t="s">
        <v>30</v>
      </c>
      <c r="L24" t="s">
        <v>513</v>
      </c>
      <c r="M24" t="s">
        <v>35</v>
      </c>
      <c r="N24" t="s">
        <v>36</v>
      </c>
      <c r="O24" s="1">
        <v>40166</v>
      </c>
    </row>
    <row r="25" spans="1:15">
      <c r="A25">
        <v>3132000</v>
      </c>
      <c r="B25" t="s">
        <v>517</v>
      </c>
      <c r="C25" t="s">
        <v>518</v>
      </c>
      <c r="D25" t="str">
        <f t="shared" si="0"/>
        <v>3132000 - Mandat, honoraires, prestations</v>
      </c>
      <c r="E25" t="s">
        <v>29</v>
      </c>
      <c r="F25" t="s">
        <v>30</v>
      </c>
      <c r="G25" t="s">
        <v>30</v>
      </c>
      <c r="H25" t="s">
        <v>328</v>
      </c>
      <c r="I25" t="s">
        <v>329</v>
      </c>
      <c r="J25" t="s">
        <v>33</v>
      </c>
      <c r="K25" t="s">
        <v>30</v>
      </c>
      <c r="L25" t="s">
        <v>482</v>
      </c>
      <c r="M25" t="s">
        <v>35</v>
      </c>
      <c r="N25" t="s">
        <v>36</v>
      </c>
      <c r="O25" s="1">
        <v>40166</v>
      </c>
    </row>
    <row r="26" spans="1:15">
      <c r="A26">
        <v>3133001</v>
      </c>
      <c r="B26" t="s">
        <v>519</v>
      </c>
      <c r="C26" t="s">
        <v>520</v>
      </c>
      <c r="D26" t="str">
        <f t="shared" si="0"/>
        <v>3133001 - Licences charges utilisation informatique</v>
      </c>
      <c r="E26" t="s">
        <v>29</v>
      </c>
      <c r="F26" t="s">
        <v>30</v>
      </c>
      <c r="G26" t="s">
        <v>30</v>
      </c>
      <c r="H26" t="s">
        <v>328</v>
      </c>
      <c r="I26" t="s">
        <v>329</v>
      </c>
      <c r="J26" t="s">
        <v>33</v>
      </c>
      <c r="K26" t="s">
        <v>30</v>
      </c>
      <c r="L26" t="s">
        <v>482</v>
      </c>
      <c r="M26" t="s">
        <v>35</v>
      </c>
      <c r="N26" t="s">
        <v>36</v>
      </c>
      <c r="O26" s="1">
        <v>40194</v>
      </c>
    </row>
    <row r="27" spans="1:15">
      <c r="A27">
        <v>3138000</v>
      </c>
      <c r="B27" t="s">
        <v>540</v>
      </c>
      <c r="C27" t="s">
        <v>541</v>
      </c>
      <c r="D27" t="str">
        <f t="shared" si="0"/>
        <v>3138000 - Conférenciers jurés intervenants ext.</v>
      </c>
      <c r="E27" t="s">
        <v>29</v>
      </c>
      <c r="F27" t="s">
        <v>30</v>
      </c>
      <c r="G27" t="s">
        <v>30</v>
      </c>
      <c r="H27" t="s">
        <v>328</v>
      </c>
      <c r="I27" t="s">
        <v>329</v>
      </c>
      <c r="J27" t="s">
        <v>33</v>
      </c>
      <c r="K27" t="s">
        <v>30</v>
      </c>
      <c r="L27" t="s">
        <v>506</v>
      </c>
      <c r="M27" t="s">
        <v>35</v>
      </c>
      <c r="N27" t="s">
        <v>36</v>
      </c>
      <c r="O27" s="1">
        <v>40166</v>
      </c>
    </row>
    <row r="28" spans="1:15">
      <c r="A28">
        <v>3160000</v>
      </c>
      <c r="B28" t="s">
        <v>569</v>
      </c>
      <c r="C28" t="s">
        <v>2103</v>
      </c>
      <c r="D28" t="str">
        <f t="shared" si="0"/>
        <v>3160000 - Location de locaux loyer IOMBA dépenses</v>
      </c>
      <c r="E28" t="s">
        <v>29</v>
      </c>
      <c r="F28" t="s">
        <v>30</v>
      </c>
      <c r="G28" t="s">
        <v>30</v>
      </c>
      <c r="H28" t="s">
        <v>570</v>
      </c>
      <c r="I28" t="s">
        <v>571</v>
      </c>
      <c r="J28" t="s">
        <v>33</v>
      </c>
      <c r="K28" t="s">
        <v>30</v>
      </c>
      <c r="L28" t="s">
        <v>572</v>
      </c>
      <c r="M28" t="s">
        <v>35</v>
      </c>
      <c r="N28" t="s">
        <v>36</v>
      </c>
      <c r="O28" s="1">
        <v>40166</v>
      </c>
    </row>
    <row r="29" spans="1:15">
      <c r="A29">
        <v>3161100</v>
      </c>
      <c r="B29" t="s">
        <v>588</v>
      </c>
      <c r="C29" t="s">
        <v>589</v>
      </c>
      <c r="D29" t="str">
        <f t="shared" si="0"/>
        <v>3161100 - Location de machines, véhicules, matériels et équi</v>
      </c>
      <c r="E29" t="s">
        <v>29</v>
      </c>
      <c r="F29" t="s">
        <v>30</v>
      </c>
      <c r="G29" t="s">
        <v>30</v>
      </c>
      <c r="H29" t="s">
        <v>328</v>
      </c>
      <c r="I29" t="s">
        <v>329</v>
      </c>
      <c r="J29" t="s">
        <v>33</v>
      </c>
      <c r="K29" t="s">
        <v>30</v>
      </c>
      <c r="L29" t="s">
        <v>572</v>
      </c>
      <c r="M29" t="s">
        <v>35</v>
      </c>
      <c r="N29" t="s">
        <v>36</v>
      </c>
      <c r="O29" s="1">
        <v>40166</v>
      </c>
    </row>
    <row r="30" spans="1:15">
      <c r="A30">
        <v>3170001</v>
      </c>
      <c r="B30" t="s">
        <v>592</v>
      </c>
      <c r="C30" t="s">
        <v>593</v>
      </c>
      <c r="D30" t="str">
        <f t="shared" si="0"/>
        <v>3170001 - Déplacement Pers. Interne</v>
      </c>
      <c r="E30" t="s">
        <v>29</v>
      </c>
      <c r="F30" t="s">
        <v>30</v>
      </c>
      <c r="G30" t="s">
        <v>30</v>
      </c>
      <c r="H30" t="s">
        <v>328</v>
      </c>
      <c r="I30" t="s">
        <v>329</v>
      </c>
      <c r="J30" t="s">
        <v>33</v>
      </c>
      <c r="K30" t="s">
        <v>30</v>
      </c>
      <c r="L30" t="s">
        <v>594</v>
      </c>
      <c r="M30" t="s">
        <v>35</v>
      </c>
      <c r="N30" t="s">
        <v>36</v>
      </c>
      <c r="O30" s="1">
        <v>40194</v>
      </c>
    </row>
    <row r="31" spans="1:15">
      <c r="A31">
        <v>3170002</v>
      </c>
      <c r="B31" t="s">
        <v>595</v>
      </c>
      <c r="C31" t="s">
        <v>596</v>
      </c>
      <c r="D31" t="str">
        <f t="shared" si="0"/>
        <v>3170002 - Déplacement conférencier Externe</v>
      </c>
      <c r="E31" t="s">
        <v>29</v>
      </c>
      <c r="F31" t="s">
        <v>30</v>
      </c>
      <c r="G31" t="s">
        <v>30</v>
      </c>
      <c r="H31" t="s">
        <v>328</v>
      </c>
      <c r="I31" t="s">
        <v>329</v>
      </c>
      <c r="J31" t="s">
        <v>33</v>
      </c>
      <c r="K31" t="s">
        <v>30</v>
      </c>
      <c r="L31" t="s">
        <v>594</v>
      </c>
      <c r="M31" t="s">
        <v>35</v>
      </c>
      <c r="N31" t="s">
        <v>36</v>
      </c>
      <c r="O31" s="1">
        <v>40197</v>
      </c>
    </row>
    <row r="32" spans="1:15">
      <c r="A32">
        <v>3170101</v>
      </c>
      <c r="B32" t="s">
        <v>599</v>
      </c>
      <c r="C32" t="s">
        <v>600</v>
      </c>
      <c r="D32" t="str">
        <f t="shared" si="0"/>
        <v>3170101 - Repas, Pers. Interne</v>
      </c>
      <c r="E32" t="s">
        <v>29</v>
      </c>
      <c r="F32" t="s">
        <v>30</v>
      </c>
      <c r="G32" t="s">
        <v>30</v>
      </c>
      <c r="H32" t="s">
        <v>328</v>
      </c>
      <c r="I32" t="s">
        <v>329</v>
      </c>
      <c r="J32" t="s">
        <v>33</v>
      </c>
      <c r="K32" t="s">
        <v>30</v>
      </c>
      <c r="L32" t="s">
        <v>594</v>
      </c>
      <c r="M32" t="s">
        <v>35</v>
      </c>
      <c r="N32" t="s">
        <v>36</v>
      </c>
      <c r="O32" s="1">
        <v>40166</v>
      </c>
    </row>
    <row r="33" spans="1:15">
      <c r="A33">
        <v>3170102</v>
      </c>
      <c r="B33" t="s">
        <v>601</v>
      </c>
      <c r="C33" t="s">
        <v>602</v>
      </c>
      <c r="D33" t="str">
        <f t="shared" si="0"/>
        <v>3170102 - Repas, Conf. Externe</v>
      </c>
      <c r="E33" t="s">
        <v>29</v>
      </c>
      <c r="F33" t="s">
        <v>30</v>
      </c>
      <c r="G33" t="s">
        <v>30</v>
      </c>
      <c r="H33" t="s">
        <v>328</v>
      </c>
      <c r="I33" t="s">
        <v>329</v>
      </c>
      <c r="J33" t="s">
        <v>33</v>
      </c>
      <c r="K33" t="s">
        <v>30</v>
      </c>
      <c r="L33" t="s">
        <v>594</v>
      </c>
      <c r="M33" t="s">
        <v>35</v>
      </c>
      <c r="N33" t="s">
        <v>36</v>
      </c>
      <c r="O33" s="1">
        <v>40194</v>
      </c>
    </row>
    <row r="34" spans="1:15">
      <c r="A34">
        <v>3170103</v>
      </c>
      <c r="B34" t="s">
        <v>603</v>
      </c>
      <c r="C34" t="s">
        <v>603</v>
      </c>
      <c r="D34" t="str">
        <f t="shared" si="0"/>
        <v>3170103 - Per diem</v>
      </c>
      <c r="E34" t="s">
        <v>29</v>
      </c>
      <c r="F34" t="s">
        <v>30</v>
      </c>
      <c r="G34" t="s">
        <v>30</v>
      </c>
      <c r="H34" t="s">
        <v>328</v>
      </c>
      <c r="I34" t="s">
        <v>329</v>
      </c>
      <c r="J34" t="s">
        <v>33</v>
      </c>
      <c r="K34" t="s">
        <v>30</v>
      </c>
      <c r="L34" t="s">
        <v>594</v>
      </c>
      <c r="M34" t="s">
        <v>35</v>
      </c>
      <c r="N34" t="s">
        <v>36</v>
      </c>
      <c r="O34" s="1">
        <v>40194</v>
      </c>
    </row>
    <row r="35" spans="1:15">
      <c r="A35">
        <v>3170990</v>
      </c>
      <c r="B35" t="s">
        <v>609</v>
      </c>
      <c r="C35" t="s">
        <v>610</v>
      </c>
      <c r="D35" t="str">
        <f t="shared" si="0"/>
        <v>3170990 - Inscriptions conférences colloques</v>
      </c>
      <c r="E35" t="s">
        <v>29</v>
      </c>
      <c r="F35" t="s">
        <v>30</v>
      </c>
      <c r="G35" t="s">
        <v>30</v>
      </c>
      <c r="H35" t="s">
        <v>328</v>
      </c>
      <c r="I35" t="s">
        <v>329</v>
      </c>
      <c r="J35" t="s">
        <v>33</v>
      </c>
      <c r="K35" t="s">
        <v>30</v>
      </c>
      <c r="L35" t="s">
        <v>594</v>
      </c>
      <c r="M35" t="s">
        <v>35</v>
      </c>
      <c r="N35" t="s">
        <v>36</v>
      </c>
      <c r="O35" s="1">
        <v>40166</v>
      </c>
    </row>
    <row r="36" spans="1:15">
      <c r="A36">
        <v>3199990</v>
      </c>
      <c r="B36" t="s">
        <v>672</v>
      </c>
      <c r="C36" t="s">
        <v>673</v>
      </c>
      <c r="D36" t="str">
        <f t="shared" si="0"/>
        <v>3199990 - Taxes, autorisations, autres frais divers</v>
      </c>
      <c r="E36" t="s">
        <v>29</v>
      </c>
      <c r="F36" t="s">
        <v>30</v>
      </c>
      <c r="G36" t="s">
        <v>30</v>
      </c>
      <c r="H36" t="s">
        <v>328</v>
      </c>
      <c r="I36" t="s">
        <v>329</v>
      </c>
      <c r="J36" t="s">
        <v>33</v>
      </c>
      <c r="K36" t="s">
        <v>30</v>
      </c>
      <c r="L36" t="s">
        <v>330</v>
      </c>
      <c r="M36" t="s">
        <v>35</v>
      </c>
      <c r="N36" t="s">
        <v>36</v>
      </c>
      <c r="O36" s="1">
        <v>40166</v>
      </c>
    </row>
    <row r="37" spans="1:15">
      <c r="A37">
        <v>3637004</v>
      </c>
      <c r="B37" t="s">
        <v>821</v>
      </c>
      <c r="C37" t="s">
        <v>821</v>
      </c>
      <c r="D37" t="str">
        <f t="shared" si="0"/>
        <v>3637004 - Prix</v>
      </c>
      <c r="E37" t="s">
        <v>29</v>
      </c>
      <c r="F37" t="s">
        <v>30</v>
      </c>
      <c r="G37" t="s">
        <v>30</v>
      </c>
      <c r="H37" t="s">
        <v>779</v>
      </c>
      <c r="I37" t="s">
        <v>780</v>
      </c>
      <c r="J37" t="s">
        <v>33</v>
      </c>
      <c r="K37" t="s">
        <v>30</v>
      </c>
      <c r="L37" t="s">
        <v>817</v>
      </c>
      <c r="M37" t="s">
        <v>35</v>
      </c>
      <c r="N37" t="s">
        <v>36</v>
      </c>
      <c r="O37" s="1">
        <v>40166</v>
      </c>
    </row>
    <row r="38" spans="1:15">
      <c r="A38">
        <v>3910901</v>
      </c>
      <c r="B38" t="s">
        <v>843</v>
      </c>
      <c r="C38" t="s">
        <v>2104</v>
      </c>
      <c r="D38" t="str">
        <f t="shared" si="0"/>
        <v>3910901 - Transfert prestation FONCT.(31) facturation/paiement interne UNIGE</v>
      </c>
      <c r="E38" t="s">
        <v>29</v>
      </c>
      <c r="F38" t="s">
        <v>30</v>
      </c>
      <c r="G38" t="s">
        <v>30</v>
      </c>
      <c r="H38" t="s">
        <v>840</v>
      </c>
      <c r="I38" t="s">
        <v>841</v>
      </c>
      <c r="J38" t="s">
        <v>33</v>
      </c>
      <c r="K38" t="s">
        <v>30</v>
      </c>
      <c r="L38" t="s">
        <v>842</v>
      </c>
      <c r="M38" t="s">
        <v>35</v>
      </c>
      <c r="N38" t="s">
        <v>426</v>
      </c>
      <c r="O38" s="1">
        <v>40198</v>
      </c>
    </row>
    <row r="39" spans="1:15">
      <c r="A39">
        <v>3910910</v>
      </c>
      <c r="B39" t="s">
        <v>850</v>
      </c>
      <c r="C39" t="s">
        <v>2105</v>
      </c>
      <c r="D39" t="str">
        <f t="shared" si="0"/>
        <v>3910910 - Transfert prestation PAT (30) facturation internes de salaires PAT</v>
      </c>
      <c r="E39" t="s">
        <v>29</v>
      </c>
      <c r="F39" t="s">
        <v>30</v>
      </c>
      <c r="G39" t="s">
        <v>30</v>
      </c>
      <c r="H39" t="s">
        <v>840</v>
      </c>
      <c r="I39" t="s">
        <v>841</v>
      </c>
      <c r="J39" t="s">
        <v>33</v>
      </c>
      <c r="K39" t="s">
        <v>30</v>
      </c>
      <c r="L39" t="s">
        <v>852</v>
      </c>
      <c r="M39" t="s">
        <v>35</v>
      </c>
      <c r="N39" t="s">
        <v>426</v>
      </c>
      <c r="O39" s="1">
        <v>40198</v>
      </c>
    </row>
    <row r="40" spans="1:15">
      <c r="A40">
        <v>3910920</v>
      </c>
      <c r="B40" t="s">
        <v>856</v>
      </c>
      <c r="C40" t="s">
        <v>2106</v>
      </c>
      <c r="D40" t="str">
        <f t="shared" si="0"/>
        <v>3910920 - Transfert prestation PENS (30) facturation interne de salaires PENSE</v>
      </c>
      <c r="E40" t="s">
        <v>29</v>
      </c>
      <c r="F40" t="s">
        <v>30</v>
      </c>
      <c r="G40" t="s">
        <v>30</v>
      </c>
      <c r="H40" t="s">
        <v>840</v>
      </c>
      <c r="I40" t="s">
        <v>841</v>
      </c>
      <c r="J40" t="s">
        <v>33</v>
      </c>
      <c r="K40" t="s">
        <v>30</v>
      </c>
      <c r="L40" t="s">
        <v>858</v>
      </c>
      <c r="M40" t="s">
        <v>35</v>
      </c>
      <c r="N40" t="s">
        <v>426</v>
      </c>
      <c r="O40" s="1">
        <v>40198</v>
      </c>
    </row>
    <row r="41" spans="1:15">
      <c r="A41">
        <v>3980001</v>
      </c>
      <c r="B41" t="s">
        <v>882</v>
      </c>
      <c r="C41" t="s">
        <v>2107</v>
      </c>
      <c r="D41" t="str">
        <f t="shared" si="0"/>
        <v>3980001 - Imputations internes-virements de réserves et de solde positif</v>
      </c>
      <c r="E41" t="s">
        <v>29</v>
      </c>
      <c r="F41" t="s">
        <v>30</v>
      </c>
      <c r="G41" t="s">
        <v>30</v>
      </c>
      <c r="H41" t="s">
        <v>840</v>
      </c>
      <c r="I41" t="s">
        <v>841</v>
      </c>
      <c r="J41" t="s">
        <v>33</v>
      </c>
      <c r="K41" t="s">
        <v>30</v>
      </c>
      <c r="L41" t="s">
        <v>884</v>
      </c>
      <c r="M41" t="s">
        <v>35</v>
      </c>
      <c r="N41" t="s">
        <v>36</v>
      </c>
      <c r="O41" s="1">
        <v>40166</v>
      </c>
    </row>
    <row r="42" spans="1:15">
      <c r="A42">
        <v>3980002</v>
      </c>
      <c r="B42" t="s">
        <v>885</v>
      </c>
      <c r="C42" t="s">
        <v>2108</v>
      </c>
      <c r="D42" t="str">
        <f t="shared" si="0"/>
        <v>3980002 - Imputations internes-OVH overhead UNIGE ou facultaires</v>
      </c>
      <c r="E42" t="s">
        <v>29</v>
      </c>
      <c r="F42" t="s">
        <v>30</v>
      </c>
      <c r="G42" t="s">
        <v>30</v>
      </c>
      <c r="H42" t="s">
        <v>840</v>
      </c>
      <c r="I42" t="s">
        <v>841</v>
      </c>
      <c r="J42" t="s">
        <v>33</v>
      </c>
      <c r="K42" t="s">
        <v>30</v>
      </c>
      <c r="L42" t="s">
        <v>887</v>
      </c>
      <c r="M42" t="s">
        <v>35</v>
      </c>
      <c r="N42" t="s">
        <v>36</v>
      </c>
      <c r="O42" s="1">
        <v>40166</v>
      </c>
    </row>
    <row r="43" spans="1:15">
      <c r="O43" s="1"/>
    </row>
    <row r="44" spans="1:15">
      <c r="A44" s="3" t="s">
        <v>2109</v>
      </c>
      <c r="O44" s="1"/>
    </row>
    <row r="45" spans="1:15">
      <c r="O45" s="1"/>
    </row>
    <row r="46" spans="1:15" s="5" customFormat="1">
      <c r="A46" s="5">
        <v>4230003</v>
      </c>
      <c r="B46" s="5" t="s">
        <v>912</v>
      </c>
      <c r="C46" s="5" t="s">
        <v>913</v>
      </c>
      <c r="D46" s="5" t="str">
        <f t="shared" si="0"/>
        <v>4230003 - Inscriptions en formation continue</v>
      </c>
      <c r="E46" s="5" t="s">
        <v>900</v>
      </c>
      <c r="F46" s="5" t="s">
        <v>30</v>
      </c>
      <c r="G46" s="5" t="s">
        <v>30</v>
      </c>
      <c r="H46" s="5" t="s">
        <v>39</v>
      </c>
      <c r="J46" s="5" t="s">
        <v>33</v>
      </c>
      <c r="K46" s="5" t="s">
        <v>30</v>
      </c>
      <c r="L46" s="5" t="s">
        <v>908</v>
      </c>
      <c r="M46" s="5" t="s">
        <v>35</v>
      </c>
      <c r="N46" s="5" t="s">
        <v>36</v>
      </c>
      <c r="O46" s="6">
        <v>40166</v>
      </c>
    </row>
    <row r="47" spans="1:15" s="5" customFormat="1">
      <c r="A47" s="5">
        <v>4240001</v>
      </c>
      <c r="B47" s="5" t="s">
        <v>927</v>
      </c>
      <c r="C47" s="5" t="s">
        <v>2110</v>
      </c>
      <c r="D47" s="5" t="str">
        <f t="shared" si="0"/>
        <v>4240001 - Prestations de service  (facturés vers hors UNIGE)</v>
      </c>
      <c r="E47" s="5" t="s">
        <v>900</v>
      </c>
      <c r="F47" s="5" t="s">
        <v>30</v>
      </c>
      <c r="G47" s="5" t="s">
        <v>30</v>
      </c>
      <c r="H47" s="5" t="s">
        <v>39</v>
      </c>
      <c r="J47" s="5" t="s">
        <v>33</v>
      </c>
      <c r="K47" s="5" t="s">
        <v>30</v>
      </c>
      <c r="L47" s="5" t="s">
        <v>929</v>
      </c>
      <c r="M47" s="5" t="s">
        <v>35</v>
      </c>
      <c r="N47" s="5" t="s">
        <v>36</v>
      </c>
      <c r="O47" s="6">
        <v>40166</v>
      </c>
    </row>
    <row r="48" spans="1:15" s="5" customFormat="1">
      <c r="A48" s="5">
        <v>4240018</v>
      </c>
      <c r="B48" s="5" t="s">
        <v>960</v>
      </c>
      <c r="C48" s="5" t="s">
        <v>960</v>
      </c>
      <c r="D48" s="5" t="str">
        <f t="shared" si="0"/>
        <v>4240018 - Revenus divers</v>
      </c>
      <c r="E48" s="5" t="s">
        <v>900</v>
      </c>
      <c r="F48" s="5" t="s">
        <v>30</v>
      </c>
      <c r="G48" s="5" t="s">
        <v>30</v>
      </c>
      <c r="H48" s="5" t="s">
        <v>39</v>
      </c>
      <c r="J48" s="5" t="s">
        <v>33</v>
      </c>
      <c r="K48" s="5" t="s">
        <v>30</v>
      </c>
      <c r="L48" s="5" t="s">
        <v>961</v>
      </c>
      <c r="M48" s="5" t="s">
        <v>35</v>
      </c>
      <c r="N48" s="5" t="s">
        <v>36</v>
      </c>
      <c r="O48" s="6">
        <v>40166</v>
      </c>
    </row>
    <row r="49" spans="1:15" s="5" customFormat="1">
      <c r="A49" s="5">
        <v>4250000</v>
      </c>
      <c r="B49" s="5" t="s">
        <v>977</v>
      </c>
      <c r="C49" s="5" t="s">
        <v>977</v>
      </c>
      <c r="D49" s="5" t="str">
        <f t="shared" si="0"/>
        <v>4250000 - Ventes diverses</v>
      </c>
      <c r="E49" s="5" t="s">
        <v>900</v>
      </c>
      <c r="F49" s="5" t="s">
        <v>30</v>
      </c>
      <c r="G49" s="5" t="s">
        <v>30</v>
      </c>
      <c r="H49" s="5" t="s">
        <v>39</v>
      </c>
      <c r="J49" s="5" t="s">
        <v>33</v>
      </c>
      <c r="K49" s="5" t="s">
        <v>30</v>
      </c>
      <c r="L49" s="5" t="s">
        <v>978</v>
      </c>
      <c r="M49" s="5" t="s">
        <v>35</v>
      </c>
      <c r="N49" s="5" t="s">
        <v>36</v>
      </c>
      <c r="O49" s="6">
        <v>40166</v>
      </c>
    </row>
    <row r="50" spans="1:15" s="5" customFormat="1">
      <c r="A50" s="5">
        <v>4260110</v>
      </c>
      <c r="B50" s="5" t="s">
        <v>1000</v>
      </c>
      <c r="C50" s="5" t="s">
        <v>1001</v>
      </c>
      <c r="D50" s="5" t="str">
        <f t="shared" si="0"/>
        <v>4260110 - Participation aux pertes de gain maladie</v>
      </c>
      <c r="E50" s="5" t="s">
        <v>900</v>
      </c>
      <c r="F50" s="5" t="s">
        <v>30</v>
      </c>
      <c r="G50" s="5" t="s">
        <v>30</v>
      </c>
      <c r="H50" s="5" t="s">
        <v>39</v>
      </c>
      <c r="J50" s="5" t="s">
        <v>33</v>
      </c>
      <c r="K50" s="5" t="s">
        <v>30</v>
      </c>
      <c r="L50" s="5" t="s">
        <v>1002</v>
      </c>
      <c r="M50" s="5" t="s">
        <v>35</v>
      </c>
      <c r="N50" s="5" t="s">
        <v>36</v>
      </c>
      <c r="O50" s="6">
        <v>40166</v>
      </c>
    </row>
    <row r="51" spans="1:15" s="5" customFormat="1">
      <c r="A51" s="5">
        <v>4290991</v>
      </c>
      <c r="B51" s="5" t="s">
        <v>1008</v>
      </c>
      <c r="C51" s="5" t="s">
        <v>1009</v>
      </c>
      <c r="D51" s="5" t="str">
        <f t="shared" si="0"/>
        <v>4290991 - Droit d'auteur, brevets</v>
      </c>
      <c r="E51" s="5" t="s">
        <v>900</v>
      </c>
      <c r="F51" s="5" t="s">
        <v>30</v>
      </c>
      <c r="G51" s="5" t="s">
        <v>30</v>
      </c>
      <c r="H51" s="5" t="s">
        <v>39</v>
      </c>
      <c r="J51" s="5" t="s">
        <v>33</v>
      </c>
      <c r="K51" s="5" t="s">
        <v>30</v>
      </c>
      <c r="L51" s="5" t="s">
        <v>1010</v>
      </c>
      <c r="M51" s="5" t="s">
        <v>35</v>
      </c>
      <c r="N51" s="5" t="s">
        <v>36</v>
      </c>
      <c r="O51" s="6">
        <v>40166</v>
      </c>
    </row>
    <row r="52" spans="1:15" s="5" customFormat="1">
      <c r="A52" s="5">
        <v>4290992</v>
      </c>
      <c r="B52" s="5" t="s">
        <v>1011</v>
      </c>
      <c r="C52" s="5" t="s">
        <v>1011</v>
      </c>
      <c r="D52" s="5" t="str">
        <f t="shared" si="0"/>
        <v>4290992 - Autres recettes</v>
      </c>
      <c r="E52" s="5" t="s">
        <v>900</v>
      </c>
      <c r="F52" s="5" t="s">
        <v>30</v>
      </c>
      <c r="G52" s="5" t="s">
        <v>30</v>
      </c>
      <c r="H52" s="5" t="s">
        <v>39</v>
      </c>
      <c r="J52" s="5" t="s">
        <v>33</v>
      </c>
      <c r="K52" s="5" t="s">
        <v>30</v>
      </c>
      <c r="L52" s="5" t="s">
        <v>1010</v>
      </c>
      <c r="M52" s="5" t="s">
        <v>35</v>
      </c>
      <c r="N52" s="5" t="s">
        <v>36</v>
      </c>
      <c r="O52" s="6">
        <v>40166</v>
      </c>
    </row>
    <row r="53" spans="1:15" s="5" customFormat="1">
      <c r="A53" s="5">
        <v>4630991</v>
      </c>
      <c r="B53" s="5" t="s">
        <v>1179</v>
      </c>
      <c r="C53" s="5" t="s">
        <v>1180</v>
      </c>
      <c r="D53" s="5" t="str">
        <f t="shared" si="0"/>
        <v>4630991 - Allocations Confédération</v>
      </c>
      <c r="E53" s="5" t="s">
        <v>900</v>
      </c>
      <c r="F53" s="5" t="s">
        <v>30</v>
      </c>
      <c r="G53" s="5" t="s">
        <v>30</v>
      </c>
      <c r="H53" s="5" t="s">
        <v>39</v>
      </c>
      <c r="J53" s="5" t="s">
        <v>33</v>
      </c>
      <c r="K53" s="5" t="s">
        <v>30</v>
      </c>
      <c r="L53" s="5" t="s">
        <v>1181</v>
      </c>
      <c r="M53" s="5" t="s">
        <v>35</v>
      </c>
      <c r="N53" s="5" t="s">
        <v>36</v>
      </c>
      <c r="O53" s="6">
        <v>40166</v>
      </c>
    </row>
    <row r="54" spans="1:15" s="5" customFormat="1">
      <c r="A54" s="5">
        <v>4631001</v>
      </c>
      <c r="B54" s="5" t="s">
        <v>1191</v>
      </c>
      <c r="C54" s="5" t="s">
        <v>1191</v>
      </c>
      <c r="D54" s="5" t="str">
        <f t="shared" si="0"/>
        <v>4631001 - Allocation cantonale</v>
      </c>
      <c r="E54" s="5" t="s">
        <v>900</v>
      </c>
      <c r="F54" s="5" t="s">
        <v>30</v>
      </c>
      <c r="G54" s="5" t="s">
        <v>30</v>
      </c>
      <c r="H54" s="5" t="s">
        <v>39</v>
      </c>
      <c r="J54" s="5" t="s">
        <v>33</v>
      </c>
      <c r="K54" s="5" t="s">
        <v>30</v>
      </c>
      <c r="L54" s="5" t="s">
        <v>1192</v>
      </c>
      <c r="M54" s="5" t="s">
        <v>35</v>
      </c>
      <c r="N54" s="5" t="s">
        <v>36</v>
      </c>
      <c r="O54" s="6">
        <v>40166</v>
      </c>
    </row>
    <row r="55" spans="1:15" s="5" customFormat="1">
      <c r="A55" s="5">
        <v>4634001</v>
      </c>
      <c r="B55" s="5" t="s">
        <v>1196</v>
      </c>
      <c r="C55" s="5" t="s">
        <v>1197</v>
      </c>
      <c r="D55" s="5" t="str">
        <f t="shared" si="0"/>
        <v>4634001 - Subventions entreprises publiques</v>
      </c>
      <c r="E55" s="5" t="s">
        <v>900</v>
      </c>
      <c r="F55" s="5" t="s">
        <v>30</v>
      </c>
      <c r="G55" s="5" t="s">
        <v>30</v>
      </c>
      <c r="H55" s="5" t="s">
        <v>39</v>
      </c>
      <c r="J55" s="5" t="s">
        <v>33</v>
      </c>
      <c r="K55" s="5" t="s">
        <v>30</v>
      </c>
      <c r="L55" s="5" t="s">
        <v>1198</v>
      </c>
      <c r="M55" s="5" t="s">
        <v>35</v>
      </c>
      <c r="N55" s="5" t="s">
        <v>36</v>
      </c>
      <c r="O55" s="6">
        <v>40166</v>
      </c>
    </row>
    <row r="56" spans="1:15" s="5" customFormat="1">
      <c r="A56" s="5">
        <v>4635002</v>
      </c>
      <c r="B56" s="5" t="s">
        <v>1202</v>
      </c>
      <c r="C56" s="5" t="s">
        <v>1203</v>
      </c>
      <c r="D56" s="5" t="str">
        <f t="shared" si="0"/>
        <v>4635002 - Subventions entreprises privées lucratif</v>
      </c>
      <c r="E56" s="5" t="s">
        <v>900</v>
      </c>
      <c r="F56" s="5" t="s">
        <v>30</v>
      </c>
      <c r="G56" s="5" t="s">
        <v>30</v>
      </c>
      <c r="H56" s="5" t="s">
        <v>39</v>
      </c>
      <c r="J56" s="5" t="s">
        <v>33</v>
      </c>
      <c r="K56" s="5" t="s">
        <v>30</v>
      </c>
      <c r="L56" s="5" t="s">
        <v>1010</v>
      </c>
      <c r="M56" s="5" t="s">
        <v>35</v>
      </c>
      <c r="N56" s="5" t="s">
        <v>36</v>
      </c>
      <c r="O56" s="6">
        <v>40166</v>
      </c>
    </row>
    <row r="57" spans="1:15" s="5" customFormat="1">
      <c r="A57" s="5">
        <v>4636003</v>
      </c>
      <c r="B57" s="5" t="s">
        <v>1206</v>
      </c>
      <c r="C57" s="5" t="s">
        <v>1207</v>
      </c>
      <c r="D57" s="5" t="str">
        <f t="shared" si="0"/>
        <v>4636003 - Subventions entreprises privées non lucratif</v>
      </c>
      <c r="E57" s="5" t="s">
        <v>900</v>
      </c>
      <c r="F57" s="5" t="s">
        <v>30</v>
      </c>
      <c r="G57" s="5" t="s">
        <v>30</v>
      </c>
      <c r="H57" s="5" t="s">
        <v>39</v>
      </c>
      <c r="J57" s="5" t="s">
        <v>33</v>
      </c>
      <c r="K57" s="5" t="s">
        <v>30</v>
      </c>
      <c r="L57" s="5" t="s">
        <v>1010</v>
      </c>
      <c r="M57" s="5" t="s">
        <v>35</v>
      </c>
      <c r="N57" s="5" t="s">
        <v>36</v>
      </c>
      <c r="O57" s="6">
        <v>40166</v>
      </c>
    </row>
    <row r="58" spans="1:15" s="5" customFormat="1">
      <c r="A58" s="5">
        <v>4910901</v>
      </c>
      <c r="B58" s="5" t="s">
        <v>843</v>
      </c>
      <c r="C58" s="5" t="s">
        <v>2111</v>
      </c>
      <c r="D58" s="5" t="str">
        <f t="shared" si="0"/>
        <v>4910901 - Transfert prestation FONCT.(31) reçu d'une facturation/rbt interne</v>
      </c>
      <c r="E58" s="5" t="s">
        <v>900</v>
      </c>
      <c r="F58" s="5" t="s">
        <v>30</v>
      </c>
      <c r="G58" s="5" t="s">
        <v>30</v>
      </c>
      <c r="H58" s="5" t="s">
        <v>39</v>
      </c>
      <c r="J58" s="5" t="s">
        <v>33</v>
      </c>
      <c r="K58" s="5" t="s">
        <v>30</v>
      </c>
      <c r="L58" s="5" t="s">
        <v>1236</v>
      </c>
      <c r="M58" s="5" t="s">
        <v>35</v>
      </c>
      <c r="N58" s="5" t="s">
        <v>426</v>
      </c>
      <c r="O58" s="6">
        <v>40198</v>
      </c>
    </row>
    <row r="59" spans="1:15" s="5" customFormat="1">
      <c r="A59" s="5">
        <v>4910906</v>
      </c>
      <c r="B59" s="5" t="s">
        <v>847</v>
      </c>
      <c r="C59" s="5" t="s">
        <v>2112</v>
      </c>
      <c r="D59" s="5" t="str">
        <f t="shared" si="0"/>
        <v>4910906 - Transfert prestation SUBV.(36) reçu d'une facturation/rbt interne</v>
      </c>
      <c r="E59" s="5" t="s">
        <v>900</v>
      </c>
      <c r="F59" s="5" t="s">
        <v>30</v>
      </c>
      <c r="G59" s="5" t="s">
        <v>30</v>
      </c>
      <c r="H59" s="5" t="s">
        <v>39</v>
      </c>
      <c r="J59" s="5" t="s">
        <v>33</v>
      </c>
      <c r="K59" s="5" t="s">
        <v>30</v>
      </c>
      <c r="L59" s="5" t="s">
        <v>1236</v>
      </c>
      <c r="M59" s="5" t="s">
        <v>35</v>
      </c>
      <c r="N59" s="5" t="s">
        <v>426</v>
      </c>
      <c r="O59" s="6">
        <v>40198</v>
      </c>
    </row>
    <row r="60" spans="1:15" s="5" customFormat="1">
      <c r="A60" s="5">
        <v>4910910</v>
      </c>
      <c r="B60" s="5" t="s">
        <v>850</v>
      </c>
      <c r="C60" s="5" t="s">
        <v>2113</v>
      </c>
      <c r="D60" s="5" t="str">
        <f t="shared" si="0"/>
        <v>4910910 - Transfert prestation PAT (30) reçu d'une facturation/rbt interne</v>
      </c>
      <c r="E60" s="5" t="s">
        <v>900</v>
      </c>
      <c r="F60" s="5" t="s">
        <v>30</v>
      </c>
      <c r="G60" s="5" t="s">
        <v>30</v>
      </c>
      <c r="H60" s="5" t="s">
        <v>39</v>
      </c>
      <c r="J60" s="5" t="s">
        <v>33</v>
      </c>
      <c r="K60" s="5" t="s">
        <v>30</v>
      </c>
      <c r="L60" s="5" t="s">
        <v>1238</v>
      </c>
      <c r="M60" s="5" t="s">
        <v>35</v>
      </c>
      <c r="N60" s="5" t="s">
        <v>426</v>
      </c>
      <c r="O60" s="6">
        <v>40198</v>
      </c>
    </row>
    <row r="61" spans="1:15" s="5" customFormat="1">
      <c r="A61" s="5">
        <v>4910920</v>
      </c>
      <c r="B61" s="5" t="s">
        <v>856</v>
      </c>
      <c r="C61" s="5" t="s">
        <v>2114</v>
      </c>
      <c r="D61" s="5" t="str">
        <f t="shared" si="0"/>
        <v>4910920 - Transfert prestation PENS (30) reçu d'une facturation/rbt interne</v>
      </c>
      <c r="E61" s="5" t="s">
        <v>900</v>
      </c>
      <c r="F61" s="5" t="s">
        <v>30</v>
      </c>
      <c r="G61" s="5" t="s">
        <v>30</v>
      </c>
      <c r="H61" s="5" t="s">
        <v>39</v>
      </c>
      <c r="J61" s="5" t="s">
        <v>33</v>
      </c>
      <c r="K61" s="5" t="s">
        <v>30</v>
      </c>
      <c r="L61" s="5" t="s">
        <v>1239</v>
      </c>
      <c r="M61" s="5" t="s">
        <v>35</v>
      </c>
      <c r="N61" s="5" t="s">
        <v>426</v>
      </c>
      <c r="O61" s="6">
        <v>40198</v>
      </c>
    </row>
    <row r="62" spans="1:15" s="5" customFormat="1">
      <c r="A62" s="5">
        <v>4980001</v>
      </c>
      <c r="B62" s="5" t="s">
        <v>882</v>
      </c>
      <c r="C62" s="5" t="s">
        <v>2115</v>
      </c>
      <c r="D62" s="5" t="str">
        <f t="shared" si="0"/>
        <v>4980001 - Imputations internes-Transferts ou prise en charge solde négatif ou intérêts</v>
      </c>
      <c r="E62" s="5" t="s">
        <v>900</v>
      </c>
      <c r="F62" s="5" t="s">
        <v>30</v>
      </c>
      <c r="G62" s="5" t="s">
        <v>30</v>
      </c>
      <c r="H62" s="5" t="s">
        <v>39</v>
      </c>
      <c r="J62" s="5" t="s">
        <v>33</v>
      </c>
      <c r="K62" s="5" t="s">
        <v>30</v>
      </c>
      <c r="L62" s="5" t="s">
        <v>1245</v>
      </c>
      <c r="M62" s="5" t="s">
        <v>35</v>
      </c>
      <c r="N62" s="5" t="s">
        <v>36</v>
      </c>
      <c r="O62" s="6">
        <v>40166</v>
      </c>
    </row>
    <row r="63" spans="1:15" s="5" customFormat="1">
      <c r="A63" s="5">
        <v>4980002</v>
      </c>
      <c r="B63" s="5" t="s">
        <v>885</v>
      </c>
      <c r="C63" s="5" t="s">
        <v>2116</v>
      </c>
      <c r="D63" s="5" t="str">
        <f t="shared" si="0"/>
        <v>4980002 - Imputations internes-OVH recettes d'overhead</v>
      </c>
      <c r="E63" s="5" t="s">
        <v>900</v>
      </c>
      <c r="F63" s="5" t="s">
        <v>30</v>
      </c>
      <c r="G63" s="5" t="s">
        <v>30</v>
      </c>
      <c r="H63" s="5" t="s">
        <v>39</v>
      </c>
      <c r="J63" s="5" t="s">
        <v>33</v>
      </c>
      <c r="K63" s="5" t="s">
        <v>30</v>
      </c>
      <c r="L63" s="5" t="s">
        <v>1246</v>
      </c>
      <c r="M63" s="5" t="s">
        <v>35</v>
      </c>
      <c r="N63" s="5" t="s">
        <v>36</v>
      </c>
      <c r="O63" s="6">
        <v>40166</v>
      </c>
    </row>
    <row r="64" spans="1:15">
      <c r="A64">
        <v>4980106</v>
      </c>
      <c r="B64" t="s">
        <v>894</v>
      </c>
      <c r="C64" t="s">
        <v>2117</v>
      </c>
      <c r="D64" t="str">
        <f t="shared" si="0"/>
        <v>4980106 - Transfert SUBV. (36) subvention interne UNIGE</v>
      </c>
      <c r="E64" t="s">
        <v>900</v>
      </c>
      <c r="F64" t="s">
        <v>30</v>
      </c>
      <c r="G64" t="s">
        <v>30</v>
      </c>
      <c r="H64" t="s">
        <v>39</v>
      </c>
      <c r="J64" t="s">
        <v>33</v>
      </c>
      <c r="K64" t="s">
        <v>30</v>
      </c>
      <c r="L64" t="s">
        <v>1249</v>
      </c>
      <c r="M64" t="s">
        <v>35</v>
      </c>
      <c r="N64" t="s">
        <v>426</v>
      </c>
      <c r="O64" s="1">
        <v>40198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>
    <tabColor theme="9" tint="0.39997558519241921"/>
  </sheetPr>
  <dimension ref="A1:O645"/>
  <sheetViews>
    <sheetView topLeftCell="A307" workbookViewId="0">
      <selection activeCell="C326" sqref="C326"/>
    </sheetView>
  </sheetViews>
  <sheetFormatPr baseColWidth="10" defaultRowHeight="12"/>
  <cols>
    <col min="2" max="2" width="21.7109375" bestFit="1" customWidth="1"/>
    <col min="3" max="3" width="51.7109375" bestFit="1" customWidth="1"/>
    <col min="4" max="4" width="51.7109375" customWidth="1"/>
  </cols>
  <sheetData>
    <row r="1" spans="1:15">
      <c r="A1" t="s">
        <v>13</v>
      </c>
      <c r="B1" t="s">
        <v>14</v>
      </c>
      <c r="C1" t="s">
        <v>15</v>
      </c>
      <c r="D1" s="2"/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</row>
    <row r="2" spans="1:15">
      <c r="A2">
        <v>3010000</v>
      </c>
      <c r="B2" t="s">
        <v>27</v>
      </c>
      <c r="C2" t="s">
        <v>28</v>
      </c>
      <c r="D2" t="str">
        <f>A2&amp;" "&amp;"-"&amp;" "&amp;C2</f>
        <v>3010000 - Traitement du personnel administratif</v>
      </c>
      <c r="E2" t="s">
        <v>29</v>
      </c>
      <c r="F2" t="s">
        <v>30</v>
      </c>
      <c r="G2" t="s">
        <v>30</v>
      </c>
      <c r="H2" t="s">
        <v>31</v>
      </c>
      <c r="I2" t="s">
        <v>32</v>
      </c>
      <c r="J2" t="s">
        <v>33</v>
      </c>
      <c r="K2" t="s">
        <v>30</v>
      </c>
      <c r="L2" t="s">
        <v>34</v>
      </c>
      <c r="M2" t="s">
        <v>35</v>
      </c>
      <c r="N2" t="s">
        <v>36</v>
      </c>
      <c r="O2" s="1">
        <v>40166</v>
      </c>
    </row>
    <row r="3" spans="1:15">
      <c r="A3">
        <v>3010100</v>
      </c>
      <c r="B3" t="s">
        <v>37</v>
      </c>
      <c r="C3" t="s">
        <v>38</v>
      </c>
      <c r="D3" t="str">
        <f t="shared" ref="D3:D66" si="0">A3&amp;" "&amp;"-"&amp;" "&amp;C3</f>
        <v>3010100 - #Traitement personnel administratif</v>
      </c>
      <c r="E3" t="s">
        <v>29</v>
      </c>
      <c r="F3" t="s">
        <v>30</v>
      </c>
      <c r="G3" t="s">
        <v>30</v>
      </c>
      <c r="H3" t="s">
        <v>31</v>
      </c>
      <c r="I3" t="s">
        <v>32</v>
      </c>
      <c r="J3" t="s">
        <v>33</v>
      </c>
      <c r="K3" t="s">
        <v>30</v>
      </c>
      <c r="L3" t="s">
        <v>39</v>
      </c>
      <c r="M3" t="s">
        <v>35</v>
      </c>
      <c r="N3" t="s">
        <v>40</v>
      </c>
      <c r="O3" s="1">
        <v>34636</v>
      </c>
    </row>
    <row r="4" spans="1:15">
      <c r="A4">
        <v>3010114</v>
      </c>
      <c r="B4" t="s">
        <v>41</v>
      </c>
      <c r="C4" t="s">
        <v>41</v>
      </c>
      <c r="D4" t="str">
        <f t="shared" si="0"/>
        <v>3010114 - #Non-dépenses PAT</v>
      </c>
      <c r="E4" t="s">
        <v>29</v>
      </c>
      <c r="F4" t="s">
        <v>30</v>
      </c>
      <c r="G4" t="s">
        <v>30</v>
      </c>
      <c r="H4" t="s">
        <v>39</v>
      </c>
      <c r="J4" t="s">
        <v>33</v>
      </c>
      <c r="K4" t="s">
        <v>30</v>
      </c>
      <c r="L4" t="s">
        <v>39</v>
      </c>
      <c r="M4" t="s">
        <v>35</v>
      </c>
      <c r="N4" t="s">
        <v>42</v>
      </c>
      <c r="O4" s="1">
        <v>39826</v>
      </c>
    </row>
    <row r="5" spans="1:15">
      <c r="A5">
        <v>3010115</v>
      </c>
      <c r="B5" t="s">
        <v>43</v>
      </c>
      <c r="C5" t="s">
        <v>43</v>
      </c>
      <c r="D5" t="str">
        <f t="shared" si="0"/>
        <v>3010115 - #Plan économie PAT</v>
      </c>
      <c r="E5" t="s">
        <v>29</v>
      </c>
      <c r="F5" t="s">
        <v>30</v>
      </c>
      <c r="G5" t="s">
        <v>30</v>
      </c>
      <c r="H5" t="s">
        <v>39</v>
      </c>
      <c r="J5" t="s">
        <v>33</v>
      </c>
      <c r="K5" t="s">
        <v>30</v>
      </c>
      <c r="L5" t="s">
        <v>39</v>
      </c>
      <c r="M5" t="s">
        <v>35</v>
      </c>
      <c r="N5" t="s">
        <v>42</v>
      </c>
      <c r="O5" s="1">
        <v>39826</v>
      </c>
    </row>
    <row r="6" spans="1:15">
      <c r="A6">
        <v>3010120</v>
      </c>
      <c r="B6" t="s">
        <v>44</v>
      </c>
      <c r="C6" t="s">
        <v>45</v>
      </c>
      <c r="D6" t="str">
        <f t="shared" si="0"/>
        <v>3010120 - #RH Traitement personnel administratif</v>
      </c>
      <c r="E6" t="s">
        <v>29</v>
      </c>
      <c r="F6" t="s">
        <v>30</v>
      </c>
      <c r="G6" t="s">
        <v>30</v>
      </c>
      <c r="H6" t="s">
        <v>31</v>
      </c>
      <c r="I6" t="s">
        <v>32</v>
      </c>
      <c r="J6" t="s">
        <v>33</v>
      </c>
      <c r="K6" t="s">
        <v>30</v>
      </c>
      <c r="L6" t="s">
        <v>39</v>
      </c>
      <c r="M6" t="s">
        <v>35</v>
      </c>
      <c r="N6" t="s">
        <v>46</v>
      </c>
      <c r="O6" s="1">
        <v>34829</v>
      </c>
    </row>
    <row r="7" spans="1:15">
      <c r="A7">
        <v>3010200</v>
      </c>
      <c r="B7" t="s">
        <v>47</v>
      </c>
      <c r="C7" t="s">
        <v>48</v>
      </c>
      <c r="D7" t="str">
        <f t="shared" si="0"/>
        <v>3010200 - #Traitement personnel technique</v>
      </c>
      <c r="E7" t="s">
        <v>29</v>
      </c>
      <c r="F7" t="s">
        <v>30</v>
      </c>
      <c r="G7" t="s">
        <v>30</v>
      </c>
      <c r="H7" t="s">
        <v>31</v>
      </c>
      <c r="I7" t="s">
        <v>32</v>
      </c>
      <c r="J7" t="s">
        <v>33</v>
      </c>
      <c r="K7" t="s">
        <v>30</v>
      </c>
      <c r="L7" t="s">
        <v>39</v>
      </c>
      <c r="M7" t="s">
        <v>35</v>
      </c>
      <c r="N7" t="s">
        <v>40</v>
      </c>
      <c r="O7" s="1">
        <v>34636</v>
      </c>
    </row>
    <row r="8" spans="1:15">
      <c r="A8">
        <v>3010212</v>
      </c>
      <c r="B8" t="s">
        <v>49</v>
      </c>
      <c r="C8" t="s">
        <v>50</v>
      </c>
      <c r="D8" t="str">
        <f t="shared" si="0"/>
        <v>3010212 - #Economie temporaire PAT</v>
      </c>
      <c r="E8" t="s">
        <v>29</v>
      </c>
      <c r="F8" t="s">
        <v>30</v>
      </c>
      <c r="G8" t="s">
        <v>30</v>
      </c>
      <c r="H8" t="s">
        <v>39</v>
      </c>
      <c r="J8" t="s">
        <v>33</v>
      </c>
      <c r="K8" t="s">
        <v>30</v>
      </c>
      <c r="L8" t="s">
        <v>39</v>
      </c>
      <c r="M8" t="s">
        <v>35</v>
      </c>
      <c r="N8" t="s">
        <v>42</v>
      </c>
      <c r="O8" s="1">
        <v>39413</v>
      </c>
    </row>
    <row r="9" spans="1:15">
      <c r="A9">
        <v>3010220</v>
      </c>
      <c r="B9" t="s">
        <v>51</v>
      </c>
      <c r="C9" t="s">
        <v>52</v>
      </c>
      <c r="D9" t="str">
        <f t="shared" si="0"/>
        <v>3010220 - #RH Traitement personnel technique</v>
      </c>
      <c r="E9" t="s">
        <v>29</v>
      </c>
      <c r="F9" t="s">
        <v>30</v>
      </c>
      <c r="G9" t="s">
        <v>30</v>
      </c>
      <c r="H9" t="s">
        <v>31</v>
      </c>
      <c r="I9" t="s">
        <v>32</v>
      </c>
      <c r="J9" t="s">
        <v>33</v>
      </c>
      <c r="K9" t="s">
        <v>30</v>
      </c>
      <c r="L9" t="s">
        <v>39</v>
      </c>
      <c r="M9" t="s">
        <v>35</v>
      </c>
      <c r="N9" t="s">
        <v>53</v>
      </c>
      <c r="O9" s="1">
        <v>34856</v>
      </c>
    </row>
    <row r="10" spans="1:15">
      <c r="A10">
        <v>3010250</v>
      </c>
      <c r="B10" t="s">
        <v>54</v>
      </c>
      <c r="C10" t="s">
        <v>55</v>
      </c>
      <c r="D10" t="str">
        <f t="shared" si="0"/>
        <v>3010250 - #Retenue pour grève -PAT</v>
      </c>
      <c r="E10" t="s">
        <v>29</v>
      </c>
      <c r="F10" t="s">
        <v>30</v>
      </c>
      <c r="G10" t="s">
        <v>30</v>
      </c>
      <c r="H10" t="s">
        <v>31</v>
      </c>
      <c r="I10" t="s">
        <v>32</v>
      </c>
      <c r="J10" t="s">
        <v>33</v>
      </c>
      <c r="K10" t="s">
        <v>30</v>
      </c>
      <c r="L10" t="s">
        <v>39</v>
      </c>
      <c r="M10" t="s">
        <v>35</v>
      </c>
      <c r="N10" t="s">
        <v>56</v>
      </c>
      <c r="O10" s="1">
        <v>39630</v>
      </c>
    </row>
    <row r="11" spans="1:15">
      <c r="A11">
        <v>3010300</v>
      </c>
      <c r="B11" t="s">
        <v>57</v>
      </c>
      <c r="C11" t="s">
        <v>58</v>
      </c>
      <c r="D11" t="str">
        <f t="shared" si="0"/>
        <v>3010300 - #Traitement personnel auxiliaire</v>
      </c>
      <c r="E11" t="s">
        <v>29</v>
      </c>
      <c r="F11" t="s">
        <v>30</v>
      </c>
      <c r="G11" t="s">
        <v>30</v>
      </c>
      <c r="H11" t="s">
        <v>31</v>
      </c>
      <c r="I11" t="s">
        <v>32</v>
      </c>
      <c r="J11" t="s">
        <v>33</v>
      </c>
      <c r="K11" t="s">
        <v>30</v>
      </c>
      <c r="L11" t="s">
        <v>39</v>
      </c>
      <c r="M11" t="s">
        <v>35</v>
      </c>
      <c r="N11" t="s">
        <v>40</v>
      </c>
      <c r="O11" s="1">
        <v>34636</v>
      </c>
    </row>
    <row r="12" spans="1:15">
      <c r="A12">
        <v>3010301</v>
      </c>
      <c r="B12" t="s">
        <v>59</v>
      </c>
      <c r="C12" t="s">
        <v>60</v>
      </c>
      <c r="D12" t="str">
        <f t="shared" si="0"/>
        <v>3010301 - Traitement auxiliaires suppléants PAT</v>
      </c>
      <c r="E12" t="s">
        <v>29</v>
      </c>
      <c r="F12" t="s">
        <v>30</v>
      </c>
      <c r="G12" t="s">
        <v>30</v>
      </c>
      <c r="H12" t="s">
        <v>31</v>
      </c>
      <c r="I12" t="s">
        <v>32</v>
      </c>
      <c r="J12" t="s">
        <v>33</v>
      </c>
      <c r="K12" t="s">
        <v>30</v>
      </c>
      <c r="L12" t="s">
        <v>61</v>
      </c>
      <c r="M12" t="s">
        <v>35</v>
      </c>
      <c r="N12" t="s">
        <v>36</v>
      </c>
      <c r="O12" s="1">
        <v>40194</v>
      </c>
    </row>
    <row r="13" spans="1:15">
      <c r="A13">
        <v>3010310</v>
      </c>
      <c r="B13" t="s">
        <v>62</v>
      </c>
      <c r="C13" t="s">
        <v>63</v>
      </c>
      <c r="D13" t="str">
        <f t="shared" si="0"/>
        <v>3010310 - #RH sal. bruts temporaires DIP</v>
      </c>
      <c r="E13" t="s">
        <v>29</v>
      </c>
      <c r="F13" t="s">
        <v>30</v>
      </c>
      <c r="G13" t="s">
        <v>30</v>
      </c>
      <c r="H13" t="s">
        <v>31</v>
      </c>
      <c r="I13" t="s">
        <v>32</v>
      </c>
      <c r="J13" t="s">
        <v>33</v>
      </c>
      <c r="K13" t="s">
        <v>30</v>
      </c>
      <c r="L13" t="s">
        <v>64</v>
      </c>
      <c r="M13" t="s">
        <v>35</v>
      </c>
      <c r="N13" t="s">
        <v>65</v>
      </c>
      <c r="O13" s="1">
        <v>34707</v>
      </c>
    </row>
    <row r="14" spans="1:15">
      <c r="A14">
        <v>3010320</v>
      </c>
      <c r="B14" t="s">
        <v>66</v>
      </c>
      <c r="C14" t="s">
        <v>67</v>
      </c>
      <c r="D14" t="str">
        <f t="shared" si="0"/>
        <v>3010320 - #RH Traitement salaires bruts temporaires NON DIP</v>
      </c>
      <c r="E14" t="s">
        <v>29</v>
      </c>
      <c r="F14" t="s">
        <v>30</v>
      </c>
      <c r="G14" t="s">
        <v>30</v>
      </c>
      <c r="H14" t="s">
        <v>31</v>
      </c>
      <c r="I14" t="s">
        <v>32</v>
      </c>
      <c r="J14" t="s">
        <v>33</v>
      </c>
      <c r="K14" t="s">
        <v>30</v>
      </c>
      <c r="L14" t="s">
        <v>39</v>
      </c>
      <c r="M14" t="s">
        <v>35</v>
      </c>
      <c r="N14" t="s">
        <v>46</v>
      </c>
      <c r="O14" s="1">
        <v>34829</v>
      </c>
    </row>
    <row r="15" spans="1:15">
      <c r="A15">
        <v>3010400</v>
      </c>
      <c r="B15" t="s">
        <v>68</v>
      </c>
      <c r="C15" t="s">
        <v>69</v>
      </c>
      <c r="D15" t="str">
        <f t="shared" si="0"/>
        <v>3010400 - #Traitement des apprentis</v>
      </c>
      <c r="E15" t="s">
        <v>29</v>
      </c>
      <c r="F15" t="s">
        <v>30</v>
      </c>
      <c r="G15" t="s">
        <v>30</v>
      </c>
      <c r="H15" t="s">
        <v>31</v>
      </c>
      <c r="I15" t="s">
        <v>32</v>
      </c>
      <c r="J15" t="s">
        <v>33</v>
      </c>
      <c r="K15" t="s">
        <v>30</v>
      </c>
      <c r="L15" t="s">
        <v>39</v>
      </c>
      <c r="M15" t="s">
        <v>35</v>
      </c>
      <c r="N15" t="s">
        <v>40</v>
      </c>
      <c r="O15" s="1">
        <v>34636</v>
      </c>
    </row>
    <row r="16" spans="1:15">
      <c r="A16">
        <v>3010401</v>
      </c>
      <c r="B16" t="s">
        <v>70</v>
      </c>
      <c r="C16" t="s">
        <v>71</v>
      </c>
      <c r="D16" t="str">
        <f t="shared" si="0"/>
        <v>3010401 - Traitement des apprentis</v>
      </c>
      <c r="E16" t="s">
        <v>29</v>
      </c>
      <c r="F16" t="s">
        <v>30</v>
      </c>
      <c r="G16" t="s">
        <v>30</v>
      </c>
      <c r="H16" t="s">
        <v>31</v>
      </c>
      <c r="I16" t="s">
        <v>32</v>
      </c>
      <c r="J16" t="s">
        <v>33</v>
      </c>
      <c r="K16" t="s">
        <v>30</v>
      </c>
      <c r="L16" t="s">
        <v>72</v>
      </c>
      <c r="M16" t="s">
        <v>35</v>
      </c>
      <c r="N16" t="s">
        <v>36</v>
      </c>
      <c r="O16" s="1">
        <v>40166</v>
      </c>
    </row>
    <row r="17" spans="1:15">
      <c r="A17">
        <v>3010410</v>
      </c>
      <c r="B17" t="s">
        <v>73</v>
      </c>
      <c r="C17" t="s">
        <v>74</v>
      </c>
      <c r="D17" t="str">
        <f t="shared" si="0"/>
        <v>3010410 - Traitement des stagiaires</v>
      </c>
      <c r="E17" t="s">
        <v>29</v>
      </c>
      <c r="F17" t="s">
        <v>30</v>
      </c>
      <c r="G17" t="s">
        <v>30</v>
      </c>
      <c r="H17" t="s">
        <v>31</v>
      </c>
      <c r="I17" t="s">
        <v>32</v>
      </c>
      <c r="J17" t="s">
        <v>33</v>
      </c>
      <c r="K17" t="s">
        <v>30</v>
      </c>
      <c r="L17" t="s">
        <v>75</v>
      </c>
      <c r="M17" t="s">
        <v>35</v>
      </c>
      <c r="N17" t="s">
        <v>36</v>
      </c>
      <c r="O17" s="1">
        <v>40166</v>
      </c>
    </row>
    <row r="18" spans="1:15">
      <c r="A18">
        <v>3010500</v>
      </c>
      <c r="B18" t="s">
        <v>76</v>
      </c>
      <c r="C18" t="s">
        <v>77</v>
      </c>
      <c r="D18" t="str">
        <f t="shared" si="0"/>
        <v>3010500 - #Traitement des stagiaires</v>
      </c>
      <c r="E18" t="s">
        <v>29</v>
      </c>
      <c r="F18" t="s">
        <v>30</v>
      </c>
      <c r="G18" t="s">
        <v>30</v>
      </c>
      <c r="H18" t="s">
        <v>31</v>
      </c>
      <c r="I18" t="s">
        <v>32</v>
      </c>
      <c r="J18" t="s">
        <v>33</v>
      </c>
      <c r="K18" t="s">
        <v>30</v>
      </c>
      <c r="L18" t="s">
        <v>39</v>
      </c>
      <c r="M18" t="s">
        <v>35</v>
      </c>
      <c r="N18" t="s">
        <v>40</v>
      </c>
      <c r="O18" s="1">
        <v>34636</v>
      </c>
    </row>
    <row r="19" spans="1:15">
      <c r="A19">
        <v>3010501</v>
      </c>
      <c r="B19" t="s">
        <v>78</v>
      </c>
      <c r="C19" t="s">
        <v>79</v>
      </c>
      <c r="D19" t="str">
        <f t="shared" si="0"/>
        <v>3010501 - Heures supplémentaires</v>
      </c>
      <c r="E19" t="s">
        <v>29</v>
      </c>
      <c r="F19" t="s">
        <v>30</v>
      </c>
      <c r="G19" t="s">
        <v>30</v>
      </c>
      <c r="H19" t="s">
        <v>31</v>
      </c>
      <c r="I19" t="s">
        <v>32</v>
      </c>
      <c r="J19" t="s">
        <v>33</v>
      </c>
      <c r="K19" t="s">
        <v>30</v>
      </c>
      <c r="L19" t="s">
        <v>80</v>
      </c>
      <c r="M19" t="s">
        <v>35</v>
      </c>
      <c r="N19" t="s">
        <v>42</v>
      </c>
      <c r="O19" s="1">
        <v>40295</v>
      </c>
    </row>
    <row r="20" spans="1:15">
      <c r="A20">
        <v>3010520</v>
      </c>
      <c r="B20" t="s">
        <v>81</v>
      </c>
      <c r="C20" t="s">
        <v>82</v>
      </c>
      <c r="D20" t="str">
        <f t="shared" si="0"/>
        <v>3010520 - Indemnités inconvénients de service PAT</v>
      </c>
      <c r="E20" t="s">
        <v>29</v>
      </c>
      <c r="F20" t="s">
        <v>30</v>
      </c>
      <c r="G20" t="s">
        <v>30</v>
      </c>
      <c r="H20" t="s">
        <v>31</v>
      </c>
      <c r="I20" t="s">
        <v>32</v>
      </c>
      <c r="J20" t="s">
        <v>33</v>
      </c>
      <c r="K20" t="s">
        <v>30</v>
      </c>
      <c r="L20" t="s">
        <v>80</v>
      </c>
      <c r="M20" t="s">
        <v>35</v>
      </c>
      <c r="N20" t="s">
        <v>36</v>
      </c>
      <c r="O20" s="1">
        <v>40166</v>
      </c>
    </row>
    <row r="21" spans="1:15">
      <c r="A21">
        <v>3010590</v>
      </c>
      <c r="B21" t="s">
        <v>83</v>
      </c>
      <c r="C21" t="s">
        <v>84</v>
      </c>
      <c r="D21" t="str">
        <f t="shared" si="0"/>
        <v>3010590 - Indemnités cadres administratif</v>
      </c>
      <c r="E21" t="s">
        <v>29</v>
      </c>
      <c r="F21" t="s">
        <v>30</v>
      </c>
      <c r="G21" t="s">
        <v>30</v>
      </c>
      <c r="H21" t="s">
        <v>31</v>
      </c>
      <c r="I21" t="s">
        <v>32</v>
      </c>
      <c r="J21" t="s">
        <v>33</v>
      </c>
      <c r="K21" t="s">
        <v>30</v>
      </c>
      <c r="L21" t="s">
        <v>85</v>
      </c>
      <c r="M21" t="s">
        <v>35</v>
      </c>
      <c r="N21" t="s">
        <v>36</v>
      </c>
      <c r="O21" s="1">
        <v>40166</v>
      </c>
    </row>
    <row r="22" spans="1:15">
      <c r="A22">
        <v>3010591</v>
      </c>
      <c r="B22" t="s">
        <v>86</v>
      </c>
      <c r="C22" t="s">
        <v>87</v>
      </c>
      <c r="D22" t="str">
        <f t="shared" si="0"/>
        <v>3010591 - Indemnités spéciales de fonction PAT</v>
      </c>
      <c r="E22" t="s">
        <v>29</v>
      </c>
      <c r="F22" t="s">
        <v>30</v>
      </c>
      <c r="G22" t="s">
        <v>30</v>
      </c>
      <c r="H22" t="s">
        <v>31</v>
      </c>
      <c r="I22" t="s">
        <v>32</v>
      </c>
      <c r="J22" t="s">
        <v>33</v>
      </c>
      <c r="K22" t="s">
        <v>30</v>
      </c>
      <c r="L22" t="s">
        <v>80</v>
      </c>
      <c r="M22" t="s">
        <v>35</v>
      </c>
      <c r="N22" t="s">
        <v>42</v>
      </c>
      <c r="O22" s="1">
        <v>40555</v>
      </c>
    </row>
    <row r="23" spans="1:15">
      <c r="A23">
        <v>3010700</v>
      </c>
      <c r="B23" t="s">
        <v>88</v>
      </c>
      <c r="C23" t="s">
        <v>89</v>
      </c>
      <c r="D23" t="str">
        <f t="shared" si="0"/>
        <v>3010700 - #Prov.brut 13ème salaire PAT</v>
      </c>
      <c r="E23" t="s">
        <v>29</v>
      </c>
      <c r="F23" t="s">
        <v>30</v>
      </c>
      <c r="G23" t="s">
        <v>30</v>
      </c>
      <c r="H23" t="s">
        <v>31</v>
      </c>
      <c r="I23" t="s">
        <v>32</v>
      </c>
      <c r="J23" t="s">
        <v>33</v>
      </c>
      <c r="K23" t="s">
        <v>30</v>
      </c>
      <c r="L23" t="s">
        <v>39</v>
      </c>
      <c r="M23" t="s">
        <v>35</v>
      </c>
      <c r="N23" t="s">
        <v>42</v>
      </c>
      <c r="O23" s="1">
        <v>39645</v>
      </c>
    </row>
    <row r="24" spans="1:15">
      <c r="A24">
        <v>3010880</v>
      </c>
      <c r="B24" t="s">
        <v>90</v>
      </c>
      <c r="C24" t="s">
        <v>91</v>
      </c>
      <c r="D24" t="str">
        <f t="shared" si="0"/>
        <v>3010880 - Dotation et utilisation provisions 13ème salaire P</v>
      </c>
      <c r="E24" t="s">
        <v>29</v>
      </c>
      <c r="F24" t="s">
        <v>30</v>
      </c>
      <c r="G24" t="s">
        <v>30</v>
      </c>
      <c r="H24" t="s">
        <v>31</v>
      </c>
      <c r="I24" t="s">
        <v>32</v>
      </c>
      <c r="J24" t="s">
        <v>33</v>
      </c>
      <c r="K24" t="s">
        <v>30</v>
      </c>
      <c r="L24" t="s">
        <v>92</v>
      </c>
      <c r="M24" t="s">
        <v>35</v>
      </c>
      <c r="N24" t="s">
        <v>36</v>
      </c>
      <c r="O24" s="1">
        <v>40166</v>
      </c>
    </row>
    <row r="25" spans="1:15">
      <c r="A25">
        <v>3010900</v>
      </c>
      <c r="B25" t="s">
        <v>93</v>
      </c>
      <c r="C25" t="s">
        <v>94</v>
      </c>
      <c r="D25" t="str">
        <f t="shared" si="0"/>
        <v>3010900 - Traitements remboursés par des tiers PAT</v>
      </c>
      <c r="E25" t="s">
        <v>29</v>
      </c>
      <c r="F25" t="s">
        <v>30</v>
      </c>
      <c r="G25" t="s">
        <v>30</v>
      </c>
      <c r="H25" t="s">
        <v>31</v>
      </c>
      <c r="I25" t="s">
        <v>32</v>
      </c>
      <c r="J25" t="s">
        <v>33</v>
      </c>
      <c r="K25" t="s">
        <v>30</v>
      </c>
      <c r="L25" t="s">
        <v>95</v>
      </c>
      <c r="M25" t="s">
        <v>35</v>
      </c>
      <c r="N25" t="s">
        <v>36</v>
      </c>
      <c r="O25" s="1">
        <v>40166</v>
      </c>
    </row>
    <row r="26" spans="1:15">
      <c r="A26">
        <v>3011000</v>
      </c>
      <c r="B26" t="s">
        <v>96</v>
      </c>
      <c r="C26" t="s">
        <v>96</v>
      </c>
      <c r="D26" t="str">
        <f t="shared" si="0"/>
        <v>3011000 - #Primes diverses PAT</v>
      </c>
      <c r="E26" t="s">
        <v>29</v>
      </c>
      <c r="F26" t="s">
        <v>30</v>
      </c>
      <c r="G26" t="s">
        <v>30</v>
      </c>
      <c r="H26" t="s">
        <v>31</v>
      </c>
      <c r="I26" t="s">
        <v>32</v>
      </c>
      <c r="J26" t="s">
        <v>33</v>
      </c>
      <c r="K26" t="s">
        <v>30</v>
      </c>
      <c r="L26" t="s">
        <v>39</v>
      </c>
      <c r="M26" t="s">
        <v>35</v>
      </c>
      <c r="N26" t="s">
        <v>46</v>
      </c>
      <c r="O26" s="1">
        <v>34829</v>
      </c>
    </row>
    <row r="27" spans="1:15">
      <c r="A27">
        <v>3011020</v>
      </c>
      <c r="B27" t="s">
        <v>97</v>
      </c>
      <c r="C27" t="s">
        <v>97</v>
      </c>
      <c r="D27" t="str">
        <f t="shared" si="0"/>
        <v>3011020 - #RH Primes PAT</v>
      </c>
      <c r="E27" t="s">
        <v>29</v>
      </c>
      <c r="F27" t="s">
        <v>30</v>
      </c>
      <c r="G27" t="s">
        <v>30</v>
      </c>
      <c r="H27" t="s">
        <v>31</v>
      </c>
      <c r="I27" t="s">
        <v>32</v>
      </c>
      <c r="J27" t="s">
        <v>33</v>
      </c>
      <c r="K27" t="s">
        <v>30</v>
      </c>
      <c r="L27" t="s">
        <v>98</v>
      </c>
      <c r="M27" t="s">
        <v>35</v>
      </c>
      <c r="N27" t="s">
        <v>53</v>
      </c>
      <c r="O27" s="1">
        <v>34856</v>
      </c>
    </row>
    <row r="28" spans="1:15">
      <c r="A28">
        <v>3011100</v>
      </c>
      <c r="B28" t="s">
        <v>99</v>
      </c>
      <c r="C28" t="s">
        <v>99</v>
      </c>
      <c r="D28" t="str">
        <f t="shared" si="0"/>
        <v>3011100 - #Bonus social PAT</v>
      </c>
      <c r="E28" t="s">
        <v>29</v>
      </c>
      <c r="F28" t="s">
        <v>30</v>
      </c>
      <c r="G28" t="s">
        <v>30</v>
      </c>
      <c r="H28" t="s">
        <v>31</v>
      </c>
      <c r="I28" t="s">
        <v>32</v>
      </c>
      <c r="J28" t="s">
        <v>33</v>
      </c>
      <c r="K28" t="s">
        <v>30</v>
      </c>
      <c r="L28" t="s">
        <v>39</v>
      </c>
      <c r="M28" t="s">
        <v>35</v>
      </c>
      <c r="N28" t="s">
        <v>53</v>
      </c>
      <c r="O28" s="1">
        <v>35889</v>
      </c>
    </row>
    <row r="29" spans="1:15">
      <c r="A29">
        <v>3011200</v>
      </c>
      <c r="B29" t="s">
        <v>100</v>
      </c>
      <c r="C29" t="s">
        <v>101</v>
      </c>
      <c r="D29" t="str">
        <f t="shared" si="0"/>
        <v>3011200 - #Indemnités cadres administratifs</v>
      </c>
      <c r="E29" t="s">
        <v>29</v>
      </c>
      <c r="F29" t="s">
        <v>30</v>
      </c>
      <c r="G29" t="s">
        <v>30</v>
      </c>
      <c r="H29" t="s">
        <v>31</v>
      </c>
      <c r="I29" t="s">
        <v>32</v>
      </c>
      <c r="J29" t="s">
        <v>33</v>
      </c>
      <c r="K29" t="s">
        <v>30</v>
      </c>
      <c r="L29" t="s">
        <v>39</v>
      </c>
      <c r="M29" t="s">
        <v>35</v>
      </c>
      <c r="N29" t="s">
        <v>53</v>
      </c>
      <c r="O29" s="1">
        <v>35889</v>
      </c>
    </row>
    <row r="30" spans="1:15">
      <c r="A30">
        <v>3011300</v>
      </c>
      <c r="B30" t="s">
        <v>102</v>
      </c>
      <c r="C30" t="s">
        <v>103</v>
      </c>
      <c r="D30" t="str">
        <f t="shared" si="0"/>
        <v>3011300 - #Indemnités inconvénients de service</v>
      </c>
      <c r="E30" t="s">
        <v>29</v>
      </c>
      <c r="F30" t="s">
        <v>30</v>
      </c>
      <c r="G30" t="s">
        <v>30</v>
      </c>
      <c r="H30" t="s">
        <v>31</v>
      </c>
      <c r="I30" t="s">
        <v>32</v>
      </c>
      <c r="J30" t="s">
        <v>33</v>
      </c>
      <c r="K30" t="s">
        <v>30</v>
      </c>
      <c r="L30" t="s">
        <v>39</v>
      </c>
      <c r="M30" t="s">
        <v>35</v>
      </c>
      <c r="N30" t="s">
        <v>53</v>
      </c>
      <c r="O30" s="1">
        <v>35895</v>
      </c>
    </row>
    <row r="31" spans="1:15">
      <c r="A31">
        <v>3011400</v>
      </c>
      <c r="B31" t="s">
        <v>104</v>
      </c>
      <c r="C31" t="s">
        <v>105</v>
      </c>
      <c r="D31" t="str">
        <f t="shared" si="0"/>
        <v>3011400 - #Indemnités pour commissions</v>
      </c>
      <c r="E31" t="s">
        <v>29</v>
      </c>
      <c r="F31" t="s">
        <v>30</v>
      </c>
      <c r="G31" t="s">
        <v>30</v>
      </c>
      <c r="H31" t="s">
        <v>31</v>
      </c>
      <c r="I31" t="s">
        <v>32</v>
      </c>
      <c r="J31" t="s">
        <v>33</v>
      </c>
      <c r="K31" t="s">
        <v>30</v>
      </c>
      <c r="L31" t="s">
        <v>39</v>
      </c>
      <c r="M31" t="s">
        <v>35</v>
      </c>
      <c r="N31" t="s">
        <v>53</v>
      </c>
      <c r="O31" s="1">
        <v>35895</v>
      </c>
    </row>
    <row r="32" spans="1:15">
      <c r="A32">
        <v>3011500</v>
      </c>
      <c r="B32" t="s">
        <v>106</v>
      </c>
      <c r="C32" t="s">
        <v>107</v>
      </c>
      <c r="D32" t="str">
        <f t="shared" si="0"/>
        <v>3011500 - #Indemnités de fonction PAT</v>
      </c>
      <c r="E32" t="s">
        <v>29</v>
      </c>
      <c r="F32" t="s">
        <v>30</v>
      </c>
      <c r="G32" t="s">
        <v>30</v>
      </c>
      <c r="H32" t="s">
        <v>31</v>
      </c>
      <c r="I32" t="s">
        <v>32</v>
      </c>
      <c r="J32" t="s">
        <v>33</v>
      </c>
      <c r="K32" t="s">
        <v>30</v>
      </c>
      <c r="L32" t="s">
        <v>39</v>
      </c>
      <c r="M32" t="s">
        <v>35</v>
      </c>
      <c r="N32" t="s">
        <v>53</v>
      </c>
      <c r="O32" s="1">
        <v>35895</v>
      </c>
    </row>
    <row r="33" spans="1:15">
      <c r="A33">
        <v>3011600</v>
      </c>
      <c r="B33" t="s">
        <v>108</v>
      </c>
      <c r="C33" t="s">
        <v>108</v>
      </c>
      <c r="D33" t="str">
        <f t="shared" si="0"/>
        <v>3011600 - #Complément salaire</v>
      </c>
      <c r="E33" t="s">
        <v>29</v>
      </c>
      <c r="F33" t="s">
        <v>30</v>
      </c>
      <c r="G33" t="s">
        <v>30</v>
      </c>
      <c r="H33" t="s">
        <v>31</v>
      </c>
      <c r="I33" t="s">
        <v>32</v>
      </c>
      <c r="J33" t="s">
        <v>33</v>
      </c>
      <c r="K33" t="s">
        <v>30</v>
      </c>
      <c r="L33" t="s">
        <v>39</v>
      </c>
      <c r="M33" t="s">
        <v>35</v>
      </c>
      <c r="N33" t="s">
        <v>53</v>
      </c>
      <c r="O33" s="1">
        <v>35895</v>
      </c>
    </row>
    <row r="34" spans="1:15">
      <c r="A34">
        <v>3012000</v>
      </c>
      <c r="B34" t="s">
        <v>109</v>
      </c>
      <c r="C34" t="s">
        <v>109</v>
      </c>
      <c r="D34" t="str">
        <f t="shared" si="0"/>
        <v>3012000 - #Fidélité PAT</v>
      </c>
      <c r="E34" t="s">
        <v>29</v>
      </c>
      <c r="F34" t="s">
        <v>30</v>
      </c>
      <c r="G34" t="s">
        <v>30</v>
      </c>
      <c r="H34" t="s">
        <v>31</v>
      </c>
      <c r="I34" t="s">
        <v>32</v>
      </c>
      <c r="J34" t="s">
        <v>33</v>
      </c>
      <c r="K34" t="s">
        <v>30</v>
      </c>
      <c r="L34" t="s">
        <v>39</v>
      </c>
      <c r="M34" t="s">
        <v>35</v>
      </c>
      <c r="N34" t="s">
        <v>46</v>
      </c>
      <c r="O34" s="1">
        <v>34829</v>
      </c>
    </row>
    <row r="35" spans="1:15">
      <c r="A35">
        <v>3012020</v>
      </c>
      <c r="B35" t="s">
        <v>110</v>
      </c>
      <c r="C35" t="s">
        <v>110</v>
      </c>
      <c r="D35" t="str">
        <f t="shared" si="0"/>
        <v>3012020 - #RH Fidélité PAT</v>
      </c>
      <c r="E35" t="s">
        <v>29</v>
      </c>
      <c r="F35" t="s">
        <v>30</v>
      </c>
      <c r="G35" t="s">
        <v>30</v>
      </c>
      <c r="H35" t="s">
        <v>31</v>
      </c>
      <c r="I35" t="s">
        <v>32</v>
      </c>
      <c r="J35" t="s">
        <v>33</v>
      </c>
      <c r="K35" t="s">
        <v>30</v>
      </c>
      <c r="L35" t="s">
        <v>39</v>
      </c>
      <c r="M35" t="s">
        <v>35</v>
      </c>
      <c r="N35" t="s">
        <v>53</v>
      </c>
      <c r="O35" s="1">
        <v>34856</v>
      </c>
    </row>
    <row r="36" spans="1:15">
      <c r="A36">
        <v>3013000</v>
      </c>
      <c r="B36" t="s">
        <v>111</v>
      </c>
      <c r="C36" t="s">
        <v>111</v>
      </c>
      <c r="D36" t="str">
        <f t="shared" si="0"/>
        <v>3013000 - #Autres coûts PAT</v>
      </c>
      <c r="E36" t="s">
        <v>29</v>
      </c>
      <c r="F36" t="s">
        <v>30</v>
      </c>
      <c r="G36" t="s">
        <v>30</v>
      </c>
      <c r="H36" t="s">
        <v>31</v>
      </c>
      <c r="I36" t="s">
        <v>32</v>
      </c>
      <c r="J36" t="s">
        <v>33</v>
      </c>
      <c r="K36" t="s">
        <v>30</v>
      </c>
      <c r="L36" t="s">
        <v>39</v>
      </c>
      <c r="M36" t="s">
        <v>35</v>
      </c>
      <c r="N36" t="s">
        <v>40</v>
      </c>
      <c r="O36" s="1">
        <v>34636</v>
      </c>
    </row>
    <row r="37" spans="1:15">
      <c r="A37">
        <v>3014000</v>
      </c>
      <c r="B37" t="s">
        <v>112</v>
      </c>
      <c r="C37" t="s">
        <v>112</v>
      </c>
      <c r="D37" t="str">
        <f t="shared" si="0"/>
        <v>3014000 - #Annuités</v>
      </c>
      <c r="E37" t="s">
        <v>29</v>
      </c>
      <c r="F37" t="s">
        <v>30</v>
      </c>
      <c r="G37" t="s">
        <v>30</v>
      </c>
      <c r="H37" t="s">
        <v>31</v>
      </c>
      <c r="I37" t="s">
        <v>32</v>
      </c>
      <c r="J37" t="s">
        <v>33</v>
      </c>
      <c r="K37" t="s">
        <v>30</v>
      </c>
      <c r="L37" t="s">
        <v>39</v>
      </c>
      <c r="M37" t="s">
        <v>35</v>
      </c>
      <c r="N37" t="s">
        <v>46</v>
      </c>
      <c r="O37" s="1">
        <v>34829</v>
      </c>
    </row>
    <row r="38" spans="1:15">
      <c r="A38">
        <v>3015000</v>
      </c>
      <c r="B38" t="s">
        <v>113</v>
      </c>
      <c r="C38" t="s">
        <v>114</v>
      </c>
      <c r="D38" t="str">
        <f t="shared" si="0"/>
        <v>3015000 - #Indexation coût de la vie</v>
      </c>
      <c r="E38" t="s">
        <v>29</v>
      </c>
      <c r="F38" t="s">
        <v>30</v>
      </c>
      <c r="G38" t="s">
        <v>30</v>
      </c>
      <c r="H38" t="s">
        <v>31</v>
      </c>
      <c r="I38" t="s">
        <v>32</v>
      </c>
      <c r="J38" t="s">
        <v>33</v>
      </c>
      <c r="K38" t="s">
        <v>30</v>
      </c>
      <c r="L38" t="s">
        <v>39</v>
      </c>
      <c r="M38" t="s">
        <v>35</v>
      </c>
      <c r="N38" t="s">
        <v>46</v>
      </c>
      <c r="O38" s="1">
        <v>34829</v>
      </c>
    </row>
    <row r="39" spans="1:15">
      <c r="A39">
        <v>3016000</v>
      </c>
      <c r="B39" t="s">
        <v>115</v>
      </c>
      <c r="C39" t="s">
        <v>115</v>
      </c>
      <c r="D39" t="str">
        <f t="shared" si="0"/>
        <v>3016000 - #Plend PAT</v>
      </c>
      <c r="E39" t="s">
        <v>29</v>
      </c>
      <c r="F39" t="s">
        <v>30</v>
      </c>
      <c r="G39" t="s">
        <v>30</v>
      </c>
      <c r="H39" t="s">
        <v>31</v>
      </c>
      <c r="I39" t="s">
        <v>32</v>
      </c>
      <c r="J39" t="s">
        <v>33</v>
      </c>
      <c r="K39" t="s">
        <v>30</v>
      </c>
      <c r="L39" t="s">
        <v>39</v>
      </c>
      <c r="M39" t="s">
        <v>35</v>
      </c>
      <c r="N39" t="s">
        <v>42</v>
      </c>
      <c r="O39" s="1">
        <v>36918</v>
      </c>
    </row>
    <row r="40" spans="1:15">
      <c r="A40">
        <v>3019301</v>
      </c>
      <c r="B40" t="s">
        <v>116</v>
      </c>
      <c r="C40" t="s">
        <v>117</v>
      </c>
      <c r="D40" t="str">
        <f t="shared" si="0"/>
        <v>3019301 - #Trait.remboursés par des tiers PAT</v>
      </c>
      <c r="E40" t="s">
        <v>29</v>
      </c>
      <c r="F40" t="s">
        <v>30</v>
      </c>
      <c r="G40" t="s">
        <v>30</v>
      </c>
      <c r="H40" t="s">
        <v>31</v>
      </c>
      <c r="I40" t="s">
        <v>32</v>
      </c>
      <c r="J40" t="s">
        <v>33</v>
      </c>
      <c r="K40" t="s">
        <v>30</v>
      </c>
      <c r="L40" t="s">
        <v>39</v>
      </c>
      <c r="M40" t="s">
        <v>35</v>
      </c>
      <c r="N40" t="s">
        <v>42</v>
      </c>
      <c r="O40" s="1">
        <v>38373</v>
      </c>
    </row>
    <row r="41" spans="1:15">
      <c r="A41">
        <v>3020001</v>
      </c>
      <c r="B41" t="s">
        <v>118</v>
      </c>
      <c r="C41" t="s">
        <v>119</v>
      </c>
      <c r="D41" t="str">
        <f t="shared" si="0"/>
        <v>3020001 - Traitement des enseignants</v>
      </c>
      <c r="E41" t="s">
        <v>29</v>
      </c>
      <c r="F41" t="s">
        <v>30</v>
      </c>
      <c r="G41" t="s">
        <v>30</v>
      </c>
      <c r="H41" t="s">
        <v>120</v>
      </c>
      <c r="I41" t="s">
        <v>121</v>
      </c>
      <c r="J41" t="s">
        <v>33</v>
      </c>
      <c r="K41" t="s">
        <v>30</v>
      </c>
      <c r="L41" t="s">
        <v>122</v>
      </c>
      <c r="M41" t="s">
        <v>35</v>
      </c>
      <c r="N41" t="s">
        <v>36</v>
      </c>
      <c r="O41" s="1">
        <v>40166</v>
      </c>
    </row>
    <row r="42" spans="1:15">
      <c r="A42">
        <v>3020002</v>
      </c>
      <c r="B42" t="s">
        <v>123</v>
      </c>
      <c r="C42" t="s">
        <v>124</v>
      </c>
      <c r="D42" t="str">
        <f t="shared" si="0"/>
        <v>3020002 - Traitement permanents fonds UE</v>
      </c>
      <c r="E42" t="s">
        <v>29</v>
      </c>
      <c r="F42" t="s">
        <v>30</v>
      </c>
      <c r="G42" t="s">
        <v>30</v>
      </c>
      <c r="H42" t="s">
        <v>120</v>
      </c>
      <c r="I42" t="s">
        <v>121</v>
      </c>
      <c r="J42" t="s">
        <v>33</v>
      </c>
      <c r="K42" t="s">
        <v>30</v>
      </c>
      <c r="L42" t="s">
        <v>122</v>
      </c>
      <c r="M42" t="s">
        <v>35</v>
      </c>
      <c r="N42" t="s">
        <v>36</v>
      </c>
      <c r="O42" s="1">
        <v>40166</v>
      </c>
    </row>
    <row r="43" spans="1:15">
      <c r="A43">
        <v>3020100</v>
      </c>
      <c r="B43" t="s">
        <v>125</v>
      </c>
      <c r="C43" t="s">
        <v>126</v>
      </c>
      <c r="D43" t="str">
        <f t="shared" si="0"/>
        <v>3020100 - #Traitement professeurs</v>
      </c>
      <c r="E43" t="s">
        <v>29</v>
      </c>
      <c r="F43" t="s">
        <v>30</v>
      </c>
      <c r="G43" t="s">
        <v>30</v>
      </c>
      <c r="H43" t="s">
        <v>120</v>
      </c>
      <c r="I43" t="s">
        <v>121</v>
      </c>
      <c r="J43" t="s">
        <v>33</v>
      </c>
      <c r="K43" t="s">
        <v>30</v>
      </c>
      <c r="L43" t="s">
        <v>39</v>
      </c>
      <c r="M43" t="s">
        <v>35</v>
      </c>
      <c r="N43" t="s">
        <v>40</v>
      </c>
      <c r="O43" s="1">
        <v>34636</v>
      </c>
    </row>
    <row r="44" spans="1:15">
      <c r="A44">
        <v>3020101</v>
      </c>
      <c r="B44" t="s">
        <v>127</v>
      </c>
      <c r="C44" t="s">
        <v>128</v>
      </c>
      <c r="D44" t="str">
        <f t="shared" si="0"/>
        <v>3020101 - Traitement auxiliaires suppléants PENS</v>
      </c>
      <c r="E44" t="s">
        <v>29</v>
      </c>
      <c r="F44" t="s">
        <v>30</v>
      </c>
      <c r="G44" t="s">
        <v>30</v>
      </c>
      <c r="H44" t="s">
        <v>120</v>
      </c>
      <c r="I44" t="s">
        <v>121</v>
      </c>
      <c r="J44" t="s">
        <v>33</v>
      </c>
      <c r="K44" t="s">
        <v>30</v>
      </c>
      <c r="L44" t="s">
        <v>129</v>
      </c>
      <c r="M44" t="s">
        <v>35</v>
      </c>
      <c r="N44" t="s">
        <v>36</v>
      </c>
      <c r="O44" s="1">
        <v>40166</v>
      </c>
    </row>
    <row r="45" spans="1:15">
      <c r="A45">
        <v>3020110</v>
      </c>
      <c r="B45" t="s">
        <v>130</v>
      </c>
      <c r="C45" t="s">
        <v>131</v>
      </c>
      <c r="D45" t="str">
        <f t="shared" si="0"/>
        <v>3020110 - #RH salaires temporaires professeurs DIP</v>
      </c>
      <c r="E45" t="s">
        <v>29</v>
      </c>
      <c r="F45" t="s">
        <v>30</v>
      </c>
      <c r="G45" t="s">
        <v>30</v>
      </c>
      <c r="H45" t="s">
        <v>120</v>
      </c>
      <c r="I45" t="s">
        <v>121</v>
      </c>
      <c r="J45" t="s">
        <v>33</v>
      </c>
      <c r="K45" t="s">
        <v>30</v>
      </c>
      <c r="L45" t="s">
        <v>64</v>
      </c>
      <c r="M45" t="s">
        <v>35</v>
      </c>
      <c r="N45" t="s">
        <v>65</v>
      </c>
      <c r="O45" s="1">
        <v>34707</v>
      </c>
    </row>
    <row r="46" spans="1:15">
      <c r="A46">
        <v>3020112</v>
      </c>
      <c r="B46" t="s">
        <v>132</v>
      </c>
      <c r="C46" t="s">
        <v>133</v>
      </c>
      <c r="D46" t="str">
        <f t="shared" si="0"/>
        <v>3020112 - #Economie temporaire professeurs</v>
      </c>
      <c r="E46" t="s">
        <v>29</v>
      </c>
      <c r="F46" t="s">
        <v>30</v>
      </c>
      <c r="G46" t="s">
        <v>30</v>
      </c>
      <c r="H46" t="s">
        <v>39</v>
      </c>
      <c r="J46" t="s">
        <v>33</v>
      </c>
      <c r="K46" t="s">
        <v>30</v>
      </c>
      <c r="L46" t="s">
        <v>39</v>
      </c>
      <c r="M46" t="s">
        <v>35</v>
      </c>
      <c r="N46" t="s">
        <v>42</v>
      </c>
      <c r="O46" s="1">
        <v>39428</v>
      </c>
    </row>
    <row r="47" spans="1:15">
      <c r="A47">
        <v>3020114</v>
      </c>
      <c r="B47" t="s">
        <v>134</v>
      </c>
      <c r="C47" t="s">
        <v>135</v>
      </c>
      <c r="D47" t="str">
        <f t="shared" si="0"/>
        <v>3020114 - #Non-dépenses corps professoral</v>
      </c>
      <c r="E47" t="s">
        <v>29</v>
      </c>
      <c r="F47" t="s">
        <v>30</v>
      </c>
      <c r="G47" t="s">
        <v>30</v>
      </c>
      <c r="H47" t="s">
        <v>39</v>
      </c>
      <c r="J47" t="s">
        <v>33</v>
      </c>
      <c r="K47" t="s">
        <v>30</v>
      </c>
      <c r="L47" t="s">
        <v>39</v>
      </c>
      <c r="M47" t="s">
        <v>35</v>
      </c>
      <c r="N47" t="s">
        <v>42</v>
      </c>
      <c r="O47" s="1">
        <v>39826</v>
      </c>
    </row>
    <row r="48" spans="1:15">
      <c r="A48">
        <v>3020115</v>
      </c>
      <c r="B48" t="s">
        <v>136</v>
      </c>
      <c r="C48" t="s">
        <v>137</v>
      </c>
      <c r="D48" t="str">
        <f t="shared" si="0"/>
        <v>3020115 - #Plan économie corps professoral</v>
      </c>
      <c r="E48" t="s">
        <v>29</v>
      </c>
      <c r="F48" t="s">
        <v>30</v>
      </c>
      <c r="G48" t="s">
        <v>30</v>
      </c>
      <c r="H48" t="s">
        <v>39</v>
      </c>
      <c r="J48" t="s">
        <v>33</v>
      </c>
      <c r="K48" t="s">
        <v>30</v>
      </c>
      <c r="L48" t="s">
        <v>39</v>
      </c>
      <c r="M48" t="s">
        <v>35</v>
      </c>
      <c r="N48" t="s">
        <v>42</v>
      </c>
      <c r="O48" s="1">
        <v>39826</v>
      </c>
    </row>
    <row r="49" spans="1:15">
      <c r="A49">
        <v>3020120</v>
      </c>
      <c r="B49" t="s">
        <v>138</v>
      </c>
      <c r="C49" t="s">
        <v>139</v>
      </c>
      <c r="D49" t="str">
        <f t="shared" si="0"/>
        <v>3020120 - #RH Traitement professeurs</v>
      </c>
      <c r="E49" t="s">
        <v>29</v>
      </c>
      <c r="F49" t="s">
        <v>30</v>
      </c>
      <c r="G49" t="s">
        <v>30</v>
      </c>
      <c r="H49" t="s">
        <v>120</v>
      </c>
      <c r="I49" t="s">
        <v>121</v>
      </c>
      <c r="J49" t="s">
        <v>33</v>
      </c>
      <c r="K49" t="s">
        <v>30</v>
      </c>
      <c r="L49" t="s">
        <v>39</v>
      </c>
      <c r="M49" t="s">
        <v>35</v>
      </c>
      <c r="N49" t="s">
        <v>46</v>
      </c>
      <c r="O49" s="1">
        <v>34829</v>
      </c>
    </row>
    <row r="50" spans="1:15">
      <c r="A50">
        <v>3020121</v>
      </c>
      <c r="B50" t="s">
        <v>140</v>
      </c>
      <c r="C50" t="s">
        <v>141</v>
      </c>
      <c r="D50" t="str">
        <f t="shared" si="0"/>
        <v>3020121 - Traitements responsables formation IUFE</v>
      </c>
      <c r="E50" t="s">
        <v>29</v>
      </c>
      <c r="F50" t="s">
        <v>30</v>
      </c>
      <c r="G50" t="s">
        <v>30</v>
      </c>
      <c r="H50" t="s">
        <v>120</v>
      </c>
      <c r="I50" t="s">
        <v>121</v>
      </c>
      <c r="J50" t="s">
        <v>33</v>
      </c>
      <c r="K50" t="s">
        <v>30</v>
      </c>
      <c r="L50" t="s">
        <v>142</v>
      </c>
      <c r="M50" t="s">
        <v>35</v>
      </c>
      <c r="N50" t="s">
        <v>36</v>
      </c>
      <c r="O50" s="1">
        <v>40166</v>
      </c>
    </row>
    <row r="51" spans="1:15">
      <c r="A51">
        <v>3020130</v>
      </c>
      <c r="B51" t="s">
        <v>143</v>
      </c>
      <c r="C51" t="s">
        <v>144</v>
      </c>
      <c r="D51" t="str">
        <f t="shared" si="0"/>
        <v>3020130 - #RH salaires temporaires professeurs NON DIP</v>
      </c>
      <c r="E51" t="s">
        <v>29</v>
      </c>
      <c r="F51" t="s">
        <v>30</v>
      </c>
      <c r="G51" t="s">
        <v>30</v>
      </c>
      <c r="H51" t="s">
        <v>120</v>
      </c>
      <c r="I51" t="s">
        <v>121</v>
      </c>
      <c r="J51" t="s">
        <v>33</v>
      </c>
      <c r="K51" t="s">
        <v>30</v>
      </c>
      <c r="L51" t="s">
        <v>39</v>
      </c>
      <c r="M51" t="s">
        <v>35</v>
      </c>
      <c r="N51" t="s">
        <v>53</v>
      </c>
      <c r="O51" s="1">
        <v>34856</v>
      </c>
    </row>
    <row r="52" spans="1:15">
      <c r="A52">
        <v>3020140</v>
      </c>
      <c r="B52" t="s">
        <v>145</v>
      </c>
      <c r="C52" t="s">
        <v>146</v>
      </c>
      <c r="D52" t="str">
        <f t="shared" si="0"/>
        <v>3020140 - #RH salaires permanents fonds UE</v>
      </c>
      <c r="E52" t="s">
        <v>29</v>
      </c>
      <c r="F52" t="s">
        <v>30</v>
      </c>
      <c r="G52" t="s">
        <v>30</v>
      </c>
      <c r="H52" t="s">
        <v>120</v>
      </c>
      <c r="I52" t="s">
        <v>121</v>
      </c>
      <c r="J52" t="s">
        <v>33</v>
      </c>
      <c r="K52" t="s">
        <v>30</v>
      </c>
      <c r="L52" t="s">
        <v>39</v>
      </c>
      <c r="M52" t="s">
        <v>35</v>
      </c>
      <c r="N52" t="s">
        <v>42</v>
      </c>
      <c r="O52" s="1">
        <v>38790</v>
      </c>
    </row>
    <row r="53" spans="1:15">
      <c r="A53">
        <v>3020200</v>
      </c>
      <c r="B53" t="s">
        <v>147</v>
      </c>
      <c r="C53" t="s">
        <v>148</v>
      </c>
      <c r="D53" t="str">
        <f t="shared" si="0"/>
        <v>3020200 - #Traitement collaborateurs de l'enseignement</v>
      </c>
      <c r="E53" t="s">
        <v>29</v>
      </c>
      <c r="F53" t="s">
        <v>30</v>
      </c>
      <c r="G53" t="s">
        <v>30</v>
      </c>
      <c r="H53" t="s">
        <v>149</v>
      </c>
      <c r="I53" t="s">
        <v>150</v>
      </c>
      <c r="J53" t="s">
        <v>33</v>
      </c>
      <c r="K53" t="s">
        <v>30</v>
      </c>
      <c r="L53" t="s">
        <v>39</v>
      </c>
      <c r="M53" t="s">
        <v>35</v>
      </c>
      <c r="N53" t="s">
        <v>46</v>
      </c>
      <c r="O53" s="1">
        <v>34829</v>
      </c>
    </row>
    <row r="54" spans="1:15">
      <c r="A54">
        <v>3020201</v>
      </c>
      <c r="B54" t="s">
        <v>151</v>
      </c>
      <c r="C54" t="s">
        <v>151</v>
      </c>
      <c r="D54" t="str">
        <f t="shared" si="0"/>
        <v>3020201 - Indemnités FEP</v>
      </c>
      <c r="E54" t="s">
        <v>29</v>
      </c>
      <c r="F54" t="s">
        <v>30</v>
      </c>
      <c r="G54" t="s">
        <v>30</v>
      </c>
      <c r="H54" t="s">
        <v>120</v>
      </c>
      <c r="I54" t="s">
        <v>121</v>
      </c>
      <c r="J54" t="s">
        <v>33</v>
      </c>
      <c r="K54" t="s">
        <v>30</v>
      </c>
      <c r="L54" t="s">
        <v>152</v>
      </c>
      <c r="M54" t="s">
        <v>35</v>
      </c>
      <c r="N54" t="s">
        <v>36</v>
      </c>
      <c r="O54" s="1">
        <v>40166</v>
      </c>
    </row>
    <row r="55" spans="1:15">
      <c r="A55">
        <v>3020202</v>
      </c>
      <c r="B55" t="s">
        <v>153</v>
      </c>
      <c r="C55" t="s">
        <v>154</v>
      </c>
      <c r="D55" t="str">
        <f t="shared" si="0"/>
        <v>3020202 - Indemnités spéciales de fonction PENS</v>
      </c>
      <c r="E55" t="s">
        <v>29</v>
      </c>
      <c r="F55" t="s">
        <v>30</v>
      </c>
      <c r="G55" t="s">
        <v>30</v>
      </c>
      <c r="H55" t="s">
        <v>120</v>
      </c>
      <c r="I55" t="s">
        <v>121</v>
      </c>
      <c r="J55" t="s">
        <v>33</v>
      </c>
      <c r="K55" t="s">
        <v>30</v>
      </c>
      <c r="L55" t="s">
        <v>155</v>
      </c>
      <c r="M55" t="s">
        <v>35</v>
      </c>
      <c r="N55" t="s">
        <v>36</v>
      </c>
      <c r="O55" s="1">
        <v>40166</v>
      </c>
    </row>
    <row r="56" spans="1:15">
      <c r="A56">
        <v>3020210</v>
      </c>
      <c r="B56" t="s">
        <v>156</v>
      </c>
      <c r="C56" t="s">
        <v>157</v>
      </c>
      <c r="D56" t="str">
        <f t="shared" si="0"/>
        <v>3020210 - #RH traitements collab. ens remplaçant DIP</v>
      </c>
      <c r="E56" t="s">
        <v>29</v>
      </c>
      <c r="F56" t="s">
        <v>30</v>
      </c>
      <c r="G56" t="s">
        <v>30</v>
      </c>
      <c r="H56" t="s">
        <v>120</v>
      </c>
      <c r="I56" t="s">
        <v>121</v>
      </c>
      <c r="J56" t="s">
        <v>33</v>
      </c>
      <c r="K56" t="s">
        <v>30</v>
      </c>
      <c r="L56" t="s">
        <v>39</v>
      </c>
      <c r="M56" t="s">
        <v>35</v>
      </c>
      <c r="N56" t="s">
        <v>158</v>
      </c>
      <c r="O56" s="1">
        <v>34835</v>
      </c>
    </row>
    <row r="57" spans="1:15">
      <c r="A57">
        <v>3020211</v>
      </c>
      <c r="B57" t="s">
        <v>159</v>
      </c>
      <c r="C57" t="s">
        <v>160</v>
      </c>
      <c r="D57" t="str">
        <f t="shared" si="0"/>
        <v>3020211 - #Crédits traitements collaborateurs</v>
      </c>
      <c r="E57" t="s">
        <v>29</v>
      </c>
      <c r="F57" t="s">
        <v>30</v>
      </c>
      <c r="G57" t="s">
        <v>30</v>
      </c>
      <c r="H57" t="s">
        <v>149</v>
      </c>
      <c r="I57" t="s">
        <v>150</v>
      </c>
      <c r="J57" t="s">
        <v>33</v>
      </c>
      <c r="K57" t="s">
        <v>30</v>
      </c>
      <c r="L57" t="s">
        <v>39</v>
      </c>
      <c r="M57" t="s">
        <v>35</v>
      </c>
      <c r="N57" t="s">
        <v>53</v>
      </c>
      <c r="O57" s="1">
        <v>35895</v>
      </c>
    </row>
    <row r="58" spans="1:15">
      <c r="A58">
        <v>3020212</v>
      </c>
      <c r="B58" t="s">
        <v>161</v>
      </c>
      <c r="C58" t="s">
        <v>162</v>
      </c>
      <c r="D58" t="str">
        <f t="shared" si="0"/>
        <v>3020212 - #Economie temporaire collaborateurs</v>
      </c>
      <c r="E58" t="s">
        <v>29</v>
      </c>
      <c r="F58" t="s">
        <v>30</v>
      </c>
      <c r="G58" t="s">
        <v>30</v>
      </c>
      <c r="H58" t="s">
        <v>39</v>
      </c>
      <c r="J58" t="s">
        <v>33</v>
      </c>
      <c r="K58" t="s">
        <v>30</v>
      </c>
      <c r="L58" t="s">
        <v>39</v>
      </c>
      <c r="M58" t="s">
        <v>35</v>
      </c>
      <c r="N58" t="s">
        <v>42</v>
      </c>
      <c r="O58" s="1">
        <v>39413</v>
      </c>
    </row>
    <row r="59" spans="1:15">
      <c r="A59">
        <v>3020214</v>
      </c>
      <c r="B59" t="s">
        <v>163</v>
      </c>
      <c r="C59" t="s">
        <v>164</v>
      </c>
      <c r="D59" t="str">
        <f t="shared" si="0"/>
        <v>3020214 - #Non-dépenses collaborateurs</v>
      </c>
      <c r="E59" t="s">
        <v>29</v>
      </c>
      <c r="F59" t="s">
        <v>30</v>
      </c>
      <c r="G59" t="s">
        <v>30</v>
      </c>
      <c r="H59" t="s">
        <v>39</v>
      </c>
      <c r="J59" t="s">
        <v>33</v>
      </c>
      <c r="K59" t="s">
        <v>30</v>
      </c>
      <c r="L59" t="s">
        <v>39</v>
      </c>
      <c r="M59" t="s">
        <v>35</v>
      </c>
      <c r="N59" t="s">
        <v>42</v>
      </c>
      <c r="O59" s="1">
        <v>39826</v>
      </c>
    </row>
    <row r="60" spans="1:15">
      <c r="A60">
        <v>3020215</v>
      </c>
      <c r="B60" t="s">
        <v>165</v>
      </c>
      <c r="C60" t="s">
        <v>166</v>
      </c>
      <c r="D60" t="str">
        <f t="shared" si="0"/>
        <v>3020215 - #Plan économie collaborateur</v>
      </c>
      <c r="E60" t="s">
        <v>29</v>
      </c>
      <c r="F60" t="s">
        <v>30</v>
      </c>
      <c r="G60" t="s">
        <v>30</v>
      </c>
      <c r="H60" t="s">
        <v>39</v>
      </c>
      <c r="J60" t="s">
        <v>33</v>
      </c>
      <c r="K60" t="s">
        <v>30</v>
      </c>
      <c r="L60" t="s">
        <v>39</v>
      </c>
      <c r="M60" t="s">
        <v>35</v>
      </c>
      <c r="N60" t="s">
        <v>42</v>
      </c>
      <c r="O60" s="1">
        <v>39826</v>
      </c>
    </row>
    <row r="61" spans="1:15">
      <c r="A61">
        <v>3020220</v>
      </c>
      <c r="B61" t="s">
        <v>167</v>
      </c>
      <c r="C61" t="s">
        <v>168</v>
      </c>
      <c r="D61" t="str">
        <f t="shared" si="0"/>
        <v>3020220 - #RH Traitements collab. ens remplaçants NON DIP</v>
      </c>
      <c r="E61" t="s">
        <v>29</v>
      </c>
      <c r="F61" t="s">
        <v>30</v>
      </c>
      <c r="G61" t="s">
        <v>30</v>
      </c>
      <c r="H61" t="s">
        <v>120</v>
      </c>
      <c r="I61" t="s">
        <v>121</v>
      </c>
      <c r="J61" t="s">
        <v>33</v>
      </c>
      <c r="K61" t="s">
        <v>30</v>
      </c>
      <c r="L61" t="s">
        <v>39</v>
      </c>
      <c r="M61" t="s">
        <v>35</v>
      </c>
      <c r="N61" t="s">
        <v>158</v>
      </c>
      <c r="O61" s="1">
        <v>34835</v>
      </c>
    </row>
    <row r="62" spans="1:15">
      <c r="A62">
        <v>3020230</v>
      </c>
      <c r="B62" t="s">
        <v>169</v>
      </c>
      <c r="C62" t="s">
        <v>170</v>
      </c>
      <c r="D62" t="str">
        <f t="shared" si="0"/>
        <v>3020230 - #RH Traitements collaborateurs de l'enseignement</v>
      </c>
      <c r="E62" t="s">
        <v>29</v>
      </c>
      <c r="F62" t="s">
        <v>30</v>
      </c>
      <c r="G62" t="s">
        <v>30</v>
      </c>
      <c r="H62" t="s">
        <v>120</v>
      </c>
      <c r="I62" t="s">
        <v>121</v>
      </c>
      <c r="J62" t="s">
        <v>33</v>
      </c>
      <c r="K62" t="s">
        <v>30</v>
      </c>
      <c r="L62" t="s">
        <v>39</v>
      </c>
      <c r="M62" t="s">
        <v>35</v>
      </c>
      <c r="N62" t="s">
        <v>53</v>
      </c>
      <c r="O62" s="1">
        <v>34856</v>
      </c>
    </row>
    <row r="63" spans="1:15">
      <c r="A63">
        <v>3020250</v>
      </c>
      <c r="B63" t="s">
        <v>171</v>
      </c>
      <c r="C63" t="s">
        <v>171</v>
      </c>
      <c r="D63" t="str">
        <f t="shared" si="0"/>
        <v>3020250 - #Retenue grève-PENS</v>
      </c>
      <c r="E63" t="s">
        <v>29</v>
      </c>
      <c r="F63" t="s">
        <v>30</v>
      </c>
      <c r="G63" t="s">
        <v>30</v>
      </c>
      <c r="H63" t="s">
        <v>149</v>
      </c>
      <c r="I63" t="s">
        <v>150</v>
      </c>
      <c r="J63" t="s">
        <v>33</v>
      </c>
      <c r="K63" t="s">
        <v>30</v>
      </c>
      <c r="L63" t="s">
        <v>39</v>
      </c>
      <c r="M63" t="s">
        <v>35</v>
      </c>
      <c r="N63" t="s">
        <v>56</v>
      </c>
      <c r="O63" s="1">
        <v>39630</v>
      </c>
    </row>
    <row r="64" spans="1:15">
      <c r="A64">
        <v>3020300</v>
      </c>
      <c r="B64" t="s">
        <v>172</v>
      </c>
      <c r="C64" t="s">
        <v>173</v>
      </c>
      <c r="D64" t="str">
        <f t="shared" si="0"/>
        <v>3020300 - #Traitement assistants</v>
      </c>
      <c r="E64" t="s">
        <v>29</v>
      </c>
      <c r="F64" t="s">
        <v>30</v>
      </c>
      <c r="G64" t="s">
        <v>30</v>
      </c>
      <c r="H64" t="s">
        <v>174</v>
      </c>
      <c r="I64" t="s">
        <v>175</v>
      </c>
      <c r="J64" t="s">
        <v>33</v>
      </c>
      <c r="K64" t="s">
        <v>30</v>
      </c>
      <c r="L64" t="s">
        <v>39</v>
      </c>
      <c r="M64" t="s">
        <v>35</v>
      </c>
      <c r="N64" t="s">
        <v>40</v>
      </c>
      <c r="O64" s="1">
        <v>34636</v>
      </c>
    </row>
    <row r="65" spans="1:15">
      <c r="A65">
        <v>3020320</v>
      </c>
      <c r="B65" t="s">
        <v>176</v>
      </c>
      <c r="C65" t="s">
        <v>177</v>
      </c>
      <c r="D65" t="str">
        <f t="shared" si="0"/>
        <v>3020320 - #RH Traitement assistants</v>
      </c>
      <c r="E65" t="s">
        <v>29</v>
      </c>
      <c r="F65" t="s">
        <v>30</v>
      </c>
      <c r="G65" t="s">
        <v>30</v>
      </c>
      <c r="H65" t="s">
        <v>120</v>
      </c>
      <c r="I65" t="s">
        <v>121</v>
      </c>
      <c r="J65" t="s">
        <v>33</v>
      </c>
      <c r="K65" t="s">
        <v>30</v>
      </c>
      <c r="L65" t="s">
        <v>39</v>
      </c>
      <c r="M65" t="s">
        <v>35</v>
      </c>
      <c r="N65" t="s">
        <v>46</v>
      </c>
      <c r="O65" s="1">
        <v>34829</v>
      </c>
    </row>
    <row r="66" spans="1:15">
      <c r="A66">
        <v>3020400</v>
      </c>
      <c r="B66" t="s">
        <v>178</v>
      </c>
      <c r="C66" t="s">
        <v>179</v>
      </c>
      <c r="D66" t="str">
        <f t="shared" si="0"/>
        <v>3020400 - #Encadrement auxiliaires recherche et enseign.</v>
      </c>
      <c r="E66" t="s">
        <v>29</v>
      </c>
      <c r="F66" t="s">
        <v>30</v>
      </c>
      <c r="G66" t="s">
        <v>30</v>
      </c>
      <c r="H66" t="s">
        <v>174</v>
      </c>
      <c r="I66" t="s">
        <v>175</v>
      </c>
      <c r="J66" t="s">
        <v>33</v>
      </c>
      <c r="K66" t="s">
        <v>30</v>
      </c>
      <c r="L66" t="s">
        <v>39</v>
      </c>
      <c r="M66" t="s">
        <v>35</v>
      </c>
      <c r="N66" t="s">
        <v>46</v>
      </c>
      <c r="O66" s="1">
        <v>34829</v>
      </c>
    </row>
    <row r="67" spans="1:15">
      <c r="A67">
        <v>3020420</v>
      </c>
      <c r="B67" t="s">
        <v>180</v>
      </c>
      <c r="C67" t="s">
        <v>181</v>
      </c>
      <c r="D67" t="str">
        <f t="shared" ref="D67:D130" si="1">A67&amp;" "&amp;"-"&amp;" "&amp;C67</f>
        <v>3020420 - #RH Encadrement auxiliaires recherche et enseign</v>
      </c>
      <c r="E67" t="s">
        <v>29</v>
      </c>
      <c r="F67" t="s">
        <v>30</v>
      </c>
      <c r="G67" t="s">
        <v>30</v>
      </c>
      <c r="H67" t="s">
        <v>174</v>
      </c>
      <c r="I67" t="s">
        <v>175</v>
      </c>
      <c r="J67" t="s">
        <v>33</v>
      </c>
      <c r="K67" t="s">
        <v>30</v>
      </c>
      <c r="L67" t="s">
        <v>39</v>
      </c>
      <c r="M67" t="s">
        <v>35</v>
      </c>
      <c r="N67" t="s">
        <v>53</v>
      </c>
      <c r="O67" s="1">
        <v>34856</v>
      </c>
    </row>
    <row r="68" spans="1:15">
      <c r="A68">
        <v>3020500</v>
      </c>
      <c r="B68" t="s">
        <v>172</v>
      </c>
      <c r="C68" t="s">
        <v>182</v>
      </c>
      <c r="D68" t="str">
        <f t="shared" si="1"/>
        <v>3020500 - #Traitement assistants encadrement</v>
      </c>
      <c r="E68" t="s">
        <v>29</v>
      </c>
      <c r="F68" t="s">
        <v>30</v>
      </c>
      <c r="G68" t="s">
        <v>30</v>
      </c>
      <c r="H68" t="s">
        <v>174</v>
      </c>
      <c r="I68" t="s">
        <v>175</v>
      </c>
      <c r="J68" t="s">
        <v>33</v>
      </c>
      <c r="K68" t="s">
        <v>30</v>
      </c>
      <c r="L68" t="s">
        <v>39</v>
      </c>
      <c r="M68" t="s">
        <v>35</v>
      </c>
      <c r="N68" t="s">
        <v>46</v>
      </c>
      <c r="O68" s="1">
        <v>34829</v>
      </c>
    </row>
    <row r="69" spans="1:15">
      <c r="A69">
        <v>3020600</v>
      </c>
      <c r="B69" t="s">
        <v>183</v>
      </c>
      <c r="C69" t="s">
        <v>184</v>
      </c>
      <c r="D69" t="str">
        <f t="shared" si="1"/>
        <v>3020600 - #Traitement candidats doctorat</v>
      </c>
      <c r="E69" t="s">
        <v>29</v>
      </c>
      <c r="F69" t="s">
        <v>30</v>
      </c>
      <c r="G69" t="s">
        <v>30</v>
      </c>
      <c r="H69" t="s">
        <v>174</v>
      </c>
      <c r="I69" t="s">
        <v>175</v>
      </c>
      <c r="J69" t="s">
        <v>33</v>
      </c>
      <c r="K69" t="s">
        <v>30</v>
      </c>
      <c r="L69" t="s">
        <v>39</v>
      </c>
      <c r="M69" t="s">
        <v>35</v>
      </c>
      <c r="N69" t="s">
        <v>46</v>
      </c>
      <c r="O69" s="1">
        <v>34829</v>
      </c>
    </row>
    <row r="70" spans="1:15">
      <c r="A70">
        <v>3020620</v>
      </c>
      <c r="B70" t="s">
        <v>185</v>
      </c>
      <c r="C70" t="s">
        <v>186</v>
      </c>
      <c r="D70" t="str">
        <f t="shared" si="1"/>
        <v>3020620 - #RH Traitement candidats doctorat</v>
      </c>
      <c r="E70" t="s">
        <v>29</v>
      </c>
      <c r="F70" t="s">
        <v>30</v>
      </c>
      <c r="G70" t="s">
        <v>30</v>
      </c>
      <c r="H70" t="s">
        <v>120</v>
      </c>
      <c r="I70" t="s">
        <v>121</v>
      </c>
      <c r="J70" t="s">
        <v>33</v>
      </c>
      <c r="K70" t="s">
        <v>30</v>
      </c>
      <c r="L70" t="s">
        <v>39</v>
      </c>
      <c r="M70" t="s">
        <v>35</v>
      </c>
      <c r="N70" t="s">
        <v>53</v>
      </c>
      <c r="O70" s="1">
        <v>34856</v>
      </c>
    </row>
    <row r="71" spans="1:15">
      <c r="A71">
        <v>3020700</v>
      </c>
      <c r="B71" t="s">
        <v>187</v>
      </c>
      <c r="C71" t="s">
        <v>188</v>
      </c>
      <c r="D71" t="str">
        <f t="shared" si="1"/>
        <v>3020700 - #Prov.brut 13ème salaire PENS</v>
      </c>
      <c r="E71" t="s">
        <v>29</v>
      </c>
      <c r="F71" t="s">
        <v>30</v>
      </c>
      <c r="G71" t="s">
        <v>30</v>
      </c>
      <c r="H71" t="s">
        <v>120</v>
      </c>
      <c r="I71" t="s">
        <v>121</v>
      </c>
      <c r="J71" t="s">
        <v>33</v>
      </c>
      <c r="K71" t="s">
        <v>30</v>
      </c>
      <c r="L71" t="s">
        <v>39</v>
      </c>
      <c r="M71" t="s">
        <v>35</v>
      </c>
      <c r="N71" t="s">
        <v>42</v>
      </c>
      <c r="O71" s="1">
        <v>39645</v>
      </c>
    </row>
    <row r="72" spans="1:15">
      <c r="A72">
        <v>3020880</v>
      </c>
      <c r="B72" t="s">
        <v>189</v>
      </c>
      <c r="C72" t="s">
        <v>190</v>
      </c>
      <c r="D72" t="str">
        <f t="shared" si="1"/>
        <v>3020880 - Dotation et utilisation provisions 13ème sal. PENS</v>
      </c>
      <c r="E72" t="s">
        <v>29</v>
      </c>
      <c r="F72" t="s">
        <v>30</v>
      </c>
      <c r="G72" t="s">
        <v>30</v>
      </c>
      <c r="H72" t="s">
        <v>120</v>
      </c>
      <c r="I72" t="s">
        <v>121</v>
      </c>
      <c r="J72" t="s">
        <v>33</v>
      </c>
      <c r="K72" t="s">
        <v>30</v>
      </c>
      <c r="L72" t="s">
        <v>191</v>
      </c>
      <c r="M72" t="s">
        <v>35</v>
      </c>
      <c r="N72" t="s">
        <v>36</v>
      </c>
      <c r="O72" s="1">
        <v>40166</v>
      </c>
    </row>
    <row r="73" spans="1:15">
      <c r="A73">
        <v>3020901</v>
      </c>
      <c r="B73" t="s">
        <v>192</v>
      </c>
      <c r="C73" t="s">
        <v>193</v>
      </c>
      <c r="D73" t="str">
        <f t="shared" si="1"/>
        <v>3020901 - #Traitements responsables formation IUFE</v>
      </c>
      <c r="E73" t="s">
        <v>29</v>
      </c>
      <c r="F73" t="s">
        <v>30</v>
      </c>
      <c r="G73" t="s">
        <v>30</v>
      </c>
      <c r="H73" t="s">
        <v>149</v>
      </c>
      <c r="I73" t="s">
        <v>150</v>
      </c>
      <c r="J73" t="s">
        <v>33</v>
      </c>
      <c r="K73" t="s">
        <v>30</v>
      </c>
      <c r="L73" t="s">
        <v>39</v>
      </c>
      <c r="M73" t="s">
        <v>35</v>
      </c>
      <c r="N73" t="s">
        <v>42</v>
      </c>
      <c r="O73" s="1">
        <v>38912</v>
      </c>
    </row>
    <row r="74" spans="1:15">
      <c r="A74">
        <v>3020902</v>
      </c>
      <c r="B74" t="s">
        <v>194</v>
      </c>
      <c r="C74" t="s">
        <v>195</v>
      </c>
      <c r="D74" t="str">
        <f t="shared" si="1"/>
        <v>3020902 - Traitements remboursés par des tiers CP</v>
      </c>
      <c r="E74" t="s">
        <v>29</v>
      </c>
      <c r="F74" t="s">
        <v>30</v>
      </c>
      <c r="G74" t="s">
        <v>30</v>
      </c>
      <c r="H74" t="s">
        <v>120</v>
      </c>
      <c r="I74" t="s">
        <v>121</v>
      </c>
      <c r="J74" t="s">
        <v>33</v>
      </c>
      <c r="K74" t="s">
        <v>30</v>
      </c>
      <c r="L74" t="s">
        <v>196</v>
      </c>
      <c r="M74" t="s">
        <v>35</v>
      </c>
      <c r="N74" t="s">
        <v>36</v>
      </c>
      <c r="O74" s="1">
        <v>40166</v>
      </c>
    </row>
    <row r="75" spans="1:15">
      <c r="A75">
        <v>3020903</v>
      </c>
      <c r="B75" t="s">
        <v>197</v>
      </c>
      <c r="C75" t="s">
        <v>198</v>
      </c>
      <c r="D75" t="str">
        <f t="shared" si="1"/>
        <v>3020903 - Trait.remboursés par des tiers COLENS</v>
      </c>
      <c r="E75" t="s">
        <v>29</v>
      </c>
      <c r="F75" t="s">
        <v>30</v>
      </c>
      <c r="G75" t="s">
        <v>30</v>
      </c>
      <c r="H75" t="s">
        <v>149</v>
      </c>
      <c r="I75" t="s">
        <v>150</v>
      </c>
      <c r="J75" t="s">
        <v>33</v>
      </c>
      <c r="K75" t="s">
        <v>30</v>
      </c>
      <c r="L75" t="s">
        <v>199</v>
      </c>
      <c r="M75" t="s">
        <v>35</v>
      </c>
      <c r="N75" t="s">
        <v>36</v>
      </c>
      <c r="O75" s="1">
        <v>40166</v>
      </c>
    </row>
    <row r="76" spans="1:15">
      <c r="A76">
        <v>3021000</v>
      </c>
      <c r="B76" t="s">
        <v>200</v>
      </c>
      <c r="C76" t="s">
        <v>200</v>
      </c>
      <c r="D76" t="str">
        <f t="shared" si="1"/>
        <v>3021000 - #Primes diverses ENS</v>
      </c>
      <c r="E76" t="s">
        <v>29</v>
      </c>
      <c r="F76" t="s">
        <v>30</v>
      </c>
      <c r="G76" t="s">
        <v>30</v>
      </c>
      <c r="H76" t="s">
        <v>120</v>
      </c>
      <c r="I76" t="s">
        <v>121</v>
      </c>
      <c r="J76" t="s">
        <v>33</v>
      </c>
      <c r="K76" t="s">
        <v>30</v>
      </c>
      <c r="L76" t="s">
        <v>39</v>
      </c>
      <c r="M76" t="s">
        <v>35</v>
      </c>
      <c r="N76" t="s">
        <v>46</v>
      </c>
      <c r="O76" s="1">
        <v>34829</v>
      </c>
    </row>
    <row r="77" spans="1:15">
      <c r="A77">
        <v>3021020</v>
      </c>
      <c r="B77" t="s">
        <v>201</v>
      </c>
      <c r="C77" t="s">
        <v>202</v>
      </c>
      <c r="D77" t="str">
        <f t="shared" si="1"/>
        <v>3021020 - #RH Primes / indemnités corps enseignant</v>
      </c>
      <c r="E77" t="s">
        <v>29</v>
      </c>
      <c r="F77" t="s">
        <v>30</v>
      </c>
      <c r="G77" t="s">
        <v>30</v>
      </c>
      <c r="H77" t="s">
        <v>120</v>
      </c>
      <c r="I77" t="s">
        <v>121</v>
      </c>
      <c r="J77" t="s">
        <v>33</v>
      </c>
      <c r="K77" t="s">
        <v>30</v>
      </c>
      <c r="L77" t="s">
        <v>39</v>
      </c>
      <c r="M77" t="s">
        <v>35</v>
      </c>
      <c r="N77" t="s">
        <v>53</v>
      </c>
      <c r="O77" s="1">
        <v>34856</v>
      </c>
    </row>
    <row r="78" spans="1:15">
      <c r="A78">
        <v>3021100</v>
      </c>
      <c r="B78" t="s">
        <v>203</v>
      </c>
      <c r="C78" t="s">
        <v>203</v>
      </c>
      <c r="D78" t="str">
        <f t="shared" si="1"/>
        <v>3021100 - #Bonus social ENS</v>
      </c>
      <c r="E78" t="s">
        <v>29</v>
      </c>
      <c r="F78" t="s">
        <v>30</v>
      </c>
      <c r="G78" t="s">
        <v>30</v>
      </c>
      <c r="H78" t="s">
        <v>149</v>
      </c>
      <c r="I78" t="s">
        <v>150</v>
      </c>
      <c r="J78" t="s">
        <v>33</v>
      </c>
      <c r="K78" t="s">
        <v>30</v>
      </c>
      <c r="L78" t="s">
        <v>39</v>
      </c>
      <c r="M78" t="s">
        <v>35</v>
      </c>
      <c r="N78" t="s">
        <v>53</v>
      </c>
      <c r="O78" s="1">
        <v>35889</v>
      </c>
    </row>
    <row r="79" spans="1:15">
      <c r="A79">
        <v>3021200</v>
      </c>
      <c r="B79" t="s">
        <v>204</v>
      </c>
      <c r="C79" t="s">
        <v>204</v>
      </c>
      <c r="D79" t="str">
        <f t="shared" si="1"/>
        <v>3021200 - #Indemnités FEP</v>
      </c>
      <c r="E79" t="s">
        <v>29</v>
      </c>
      <c r="F79" t="s">
        <v>30</v>
      </c>
      <c r="G79" t="s">
        <v>30</v>
      </c>
      <c r="H79" t="s">
        <v>149</v>
      </c>
      <c r="I79" t="s">
        <v>150</v>
      </c>
      <c r="J79" t="s">
        <v>33</v>
      </c>
      <c r="K79" t="s">
        <v>30</v>
      </c>
      <c r="L79" t="s">
        <v>39</v>
      </c>
      <c r="M79" t="s">
        <v>35</v>
      </c>
      <c r="N79" t="s">
        <v>53</v>
      </c>
      <c r="O79" s="1">
        <v>35889</v>
      </c>
    </row>
    <row r="80" spans="1:15">
      <c r="A80">
        <v>3021300</v>
      </c>
      <c r="B80" t="s">
        <v>205</v>
      </c>
      <c r="C80" t="s">
        <v>205</v>
      </c>
      <c r="D80" t="str">
        <f t="shared" si="1"/>
        <v>3021300 - #Congé non rémunéré</v>
      </c>
      <c r="E80" t="s">
        <v>29</v>
      </c>
      <c r="F80" t="s">
        <v>30</v>
      </c>
      <c r="G80" t="s">
        <v>30</v>
      </c>
      <c r="H80" t="s">
        <v>120</v>
      </c>
      <c r="I80" t="s">
        <v>121</v>
      </c>
      <c r="J80" t="s">
        <v>33</v>
      </c>
      <c r="K80" t="s">
        <v>30</v>
      </c>
      <c r="L80" t="s">
        <v>39</v>
      </c>
      <c r="M80" t="s">
        <v>35</v>
      </c>
      <c r="N80" t="s">
        <v>53</v>
      </c>
      <c r="O80" s="1">
        <v>35895</v>
      </c>
    </row>
    <row r="81" spans="1:15">
      <c r="A81">
        <v>3021400</v>
      </c>
      <c r="B81" t="s">
        <v>206</v>
      </c>
      <c r="C81" t="s">
        <v>207</v>
      </c>
      <c r="D81" t="str">
        <f t="shared" si="1"/>
        <v>3021400 - #Indemnités spéciales de fonction</v>
      </c>
      <c r="E81" t="s">
        <v>29</v>
      </c>
      <c r="F81" t="s">
        <v>30</v>
      </c>
      <c r="G81" t="s">
        <v>30</v>
      </c>
      <c r="H81" t="s">
        <v>120</v>
      </c>
      <c r="I81" t="s">
        <v>121</v>
      </c>
      <c r="J81" t="s">
        <v>33</v>
      </c>
      <c r="K81" t="s">
        <v>30</v>
      </c>
      <c r="L81" t="s">
        <v>39</v>
      </c>
      <c r="M81" t="s">
        <v>35</v>
      </c>
      <c r="N81" t="s">
        <v>53</v>
      </c>
      <c r="O81" s="1">
        <v>35895</v>
      </c>
    </row>
    <row r="82" spans="1:15">
      <c r="A82">
        <v>3022000</v>
      </c>
      <c r="B82" t="s">
        <v>208</v>
      </c>
      <c r="C82" t="s">
        <v>209</v>
      </c>
      <c r="D82" t="str">
        <f t="shared" si="1"/>
        <v>3022000 - #Fidélité corps enseignant</v>
      </c>
      <c r="E82" t="s">
        <v>29</v>
      </c>
      <c r="F82" t="s">
        <v>30</v>
      </c>
      <c r="G82" t="s">
        <v>30</v>
      </c>
      <c r="H82" t="s">
        <v>120</v>
      </c>
      <c r="I82" t="s">
        <v>121</v>
      </c>
      <c r="J82" t="s">
        <v>33</v>
      </c>
      <c r="K82" t="s">
        <v>30</v>
      </c>
      <c r="L82" t="s">
        <v>39</v>
      </c>
      <c r="M82" t="s">
        <v>35</v>
      </c>
      <c r="N82" t="s">
        <v>46</v>
      </c>
      <c r="O82" s="1">
        <v>34829</v>
      </c>
    </row>
    <row r="83" spans="1:15">
      <c r="A83">
        <v>3022020</v>
      </c>
      <c r="B83" t="s">
        <v>210</v>
      </c>
      <c r="C83" t="s">
        <v>211</v>
      </c>
      <c r="D83" t="str">
        <f t="shared" si="1"/>
        <v>3022020 - #RH Fidélité corps enseignant</v>
      </c>
      <c r="E83" t="s">
        <v>29</v>
      </c>
      <c r="F83" t="s">
        <v>30</v>
      </c>
      <c r="G83" t="s">
        <v>30</v>
      </c>
      <c r="H83" t="s">
        <v>120</v>
      </c>
      <c r="I83" t="s">
        <v>121</v>
      </c>
      <c r="J83" t="s">
        <v>33</v>
      </c>
      <c r="K83" t="s">
        <v>30</v>
      </c>
      <c r="L83" t="s">
        <v>39</v>
      </c>
      <c r="M83" t="s">
        <v>35</v>
      </c>
      <c r="N83" t="s">
        <v>53</v>
      </c>
      <c r="O83" s="1">
        <v>34856</v>
      </c>
    </row>
    <row r="84" spans="1:15">
      <c r="A84">
        <v>3023000</v>
      </c>
      <c r="B84" t="s">
        <v>212</v>
      </c>
      <c r="C84" t="s">
        <v>213</v>
      </c>
      <c r="D84" t="str">
        <f t="shared" si="1"/>
        <v>3023000 - #Autres coûts corps enseignant</v>
      </c>
      <c r="E84" t="s">
        <v>29</v>
      </c>
      <c r="F84" t="s">
        <v>30</v>
      </c>
      <c r="G84" t="s">
        <v>30</v>
      </c>
      <c r="H84" t="s">
        <v>120</v>
      </c>
      <c r="I84" t="s">
        <v>121</v>
      </c>
      <c r="J84" t="s">
        <v>33</v>
      </c>
      <c r="K84" t="s">
        <v>30</v>
      </c>
      <c r="L84" t="s">
        <v>39</v>
      </c>
      <c r="M84" t="s">
        <v>35</v>
      </c>
      <c r="N84" t="s">
        <v>46</v>
      </c>
      <c r="O84" s="1">
        <v>34829</v>
      </c>
    </row>
    <row r="85" spans="1:15">
      <c r="A85">
        <v>3024000</v>
      </c>
      <c r="B85" t="s">
        <v>112</v>
      </c>
      <c r="C85" t="s">
        <v>112</v>
      </c>
      <c r="D85" t="str">
        <f t="shared" si="1"/>
        <v>3024000 - #Annuités</v>
      </c>
      <c r="E85" t="s">
        <v>29</v>
      </c>
      <c r="F85" t="s">
        <v>30</v>
      </c>
      <c r="G85" t="s">
        <v>30</v>
      </c>
      <c r="H85" t="s">
        <v>120</v>
      </c>
      <c r="I85" t="s">
        <v>121</v>
      </c>
      <c r="J85" t="s">
        <v>33</v>
      </c>
      <c r="K85" t="s">
        <v>30</v>
      </c>
      <c r="L85" t="s">
        <v>39</v>
      </c>
      <c r="M85" t="s">
        <v>35</v>
      </c>
      <c r="N85" t="s">
        <v>46</v>
      </c>
      <c r="O85" s="1">
        <v>34829</v>
      </c>
    </row>
    <row r="86" spans="1:15">
      <c r="A86">
        <v>3025000</v>
      </c>
      <c r="B86" t="s">
        <v>113</v>
      </c>
      <c r="C86" t="s">
        <v>114</v>
      </c>
      <c r="D86" t="str">
        <f t="shared" si="1"/>
        <v>3025000 - #Indexation coût de la vie</v>
      </c>
      <c r="E86" t="s">
        <v>29</v>
      </c>
      <c r="F86" t="s">
        <v>30</v>
      </c>
      <c r="G86" t="s">
        <v>30</v>
      </c>
      <c r="H86" t="s">
        <v>120</v>
      </c>
      <c r="I86" t="s">
        <v>121</v>
      </c>
      <c r="J86" t="s">
        <v>33</v>
      </c>
      <c r="K86" t="s">
        <v>30</v>
      </c>
      <c r="L86" t="s">
        <v>39</v>
      </c>
      <c r="M86" t="s">
        <v>35</v>
      </c>
      <c r="N86" t="s">
        <v>46</v>
      </c>
      <c r="O86" s="1">
        <v>34829</v>
      </c>
    </row>
    <row r="87" spans="1:15">
      <c r="A87">
        <v>3026000</v>
      </c>
      <c r="B87" t="s">
        <v>214</v>
      </c>
      <c r="C87" t="s">
        <v>214</v>
      </c>
      <c r="D87" t="str">
        <f t="shared" si="1"/>
        <v>3026000 - #Plend ENS</v>
      </c>
      <c r="E87" t="s">
        <v>29</v>
      </c>
      <c r="F87" t="s">
        <v>30</v>
      </c>
      <c r="G87" t="s">
        <v>30</v>
      </c>
      <c r="H87" t="s">
        <v>120</v>
      </c>
      <c r="I87" t="s">
        <v>121</v>
      </c>
      <c r="J87" t="s">
        <v>33</v>
      </c>
      <c r="K87" t="s">
        <v>30</v>
      </c>
      <c r="L87" t="s">
        <v>39</v>
      </c>
      <c r="M87" t="s">
        <v>35</v>
      </c>
      <c r="N87" t="s">
        <v>42</v>
      </c>
      <c r="O87" s="1">
        <v>36918</v>
      </c>
    </row>
    <row r="88" spans="1:15">
      <c r="A88">
        <v>3029301</v>
      </c>
      <c r="B88" t="s">
        <v>215</v>
      </c>
      <c r="C88" t="s">
        <v>216</v>
      </c>
      <c r="D88" t="str">
        <f t="shared" si="1"/>
        <v>3029301 - #Trait.remboursés par des tiers CP</v>
      </c>
      <c r="E88" t="s">
        <v>29</v>
      </c>
      <c r="F88" t="s">
        <v>30</v>
      </c>
      <c r="G88" t="s">
        <v>30</v>
      </c>
      <c r="H88" t="s">
        <v>149</v>
      </c>
      <c r="I88" t="s">
        <v>150</v>
      </c>
      <c r="J88" t="s">
        <v>33</v>
      </c>
      <c r="K88" t="s">
        <v>30</v>
      </c>
      <c r="L88" t="s">
        <v>39</v>
      </c>
      <c r="M88" t="s">
        <v>35</v>
      </c>
      <c r="N88" t="s">
        <v>42</v>
      </c>
      <c r="O88" s="1">
        <v>38373</v>
      </c>
    </row>
    <row r="89" spans="1:15">
      <c r="A89">
        <v>3029311</v>
      </c>
      <c r="B89" t="s">
        <v>217</v>
      </c>
      <c r="C89" t="s">
        <v>218</v>
      </c>
      <c r="D89" t="str">
        <f t="shared" si="1"/>
        <v>3029311 - #Trait.remboursés par des tiers COLENS</v>
      </c>
      <c r="E89" t="s">
        <v>29</v>
      </c>
      <c r="F89" t="s">
        <v>30</v>
      </c>
      <c r="G89" t="s">
        <v>30</v>
      </c>
      <c r="H89" t="s">
        <v>120</v>
      </c>
      <c r="I89" t="s">
        <v>121</v>
      </c>
      <c r="J89" t="s">
        <v>33</v>
      </c>
      <c r="K89" t="s">
        <v>30</v>
      </c>
      <c r="L89" t="s">
        <v>39</v>
      </c>
      <c r="M89" t="s">
        <v>35</v>
      </c>
      <c r="N89" t="s">
        <v>42</v>
      </c>
      <c r="O89" s="1">
        <v>38755</v>
      </c>
    </row>
    <row r="90" spans="1:15">
      <c r="A90">
        <v>3030100</v>
      </c>
      <c r="B90" t="s">
        <v>219</v>
      </c>
      <c r="C90" t="s">
        <v>219</v>
      </c>
      <c r="D90" t="str">
        <f t="shared" si="1"/>
        <v>3030100 - #AVS</v>
      </c>
      <c r="E90" t="s">
        <v>29</v>
      </c>
      <c r="F90" t="s">
        <v>30</v>
      </c>
      <c r="G90" t="s">
        <v>30</v>
      </c>
      <c r="H90" t="s">
        <v>39</v>
      </c>
      <c r="J90" t="s">
        <v>33</v>
      </c>
      <c r="K90" t="s">
        <v>30</v>
      </c>
      <c r="L90" t="s">
        <v>39</v>
      </c>
      <c r="M90" t="s">
        <v>35</v>
      </c>
      <c r="N90" t="s">
        <v>46</v>
      </c>
      <c r="O90" s="1">
        <v>34829</v>
      </c>
    </row>
    <row r="91" spans="1:15">
      <c r="A91">
        <v>3030101</v>
      </c>
      <c r="B91" t="s">
        <v>220</v>
      </c>
      <c r="C91" t="s">
        <v>220</v>
      </c>
      <c r="D91" t="str">
        <f t="shared" si="1"/>
        <v>3030101 - #RH AVS</v>
      </c>
      <c r="E91" t="s">
        <v>29</v>
      </c>
      <c r="F91" t="s">
        <v>30</v>
      </c>
      <c r="G91" t="s">
        <v>30</v>
      </c>
      <c r="H91" t="s">
        <v>39</v>
      </c>
      <c r="J91" t="s">
        <v>33</v>
      </c>
      <c r="K91" t="s">
        <v>30</v>
      </c>
      <c r="L91" t="s">
        <v>221</v>
      </c>
      <c r="M91" t="s">
        <v>35</v>
      </c>
      <c r="N91" t="s">
        <v>46</v>
      </c>
      <c r="O91" s="1">
        <v>34829</v>
      </c>
    </row>
    <row r="92" spans="1:15">
      <c r="A92">
        <v>3030190</v>
      </c>
      <c r="B92" t="s">
        <v>222</v>
      </c>
      <c r="C92" t="s">
        <v>222</v>
      </c>
      <c r="D92" t="str">
        <f t="shared" si="1"/>
        <v>3030190 - #Maternité</v>
      </c>
      <c r="E92" t="s">
        <v>29</v>
      </c>
      <c r="F92" t="s">
        <v>30</v>
      </c>
      <c r="G92" t="s">
        <v>30</v>
      </c>
      <c r="H92" t="s">
        <v>39</v>
      </c>
      <c r="J92" t="s">
        <v>33</v>
      </c>
      <c r="K92" t="s">
        <v>30</v>
      </c>
      <c r="L92" t="s">
        <v>39</v>
      </c>
      <c r="M92" t="s">
        <v>35</v>
      </c>
      <c r="N92" t="s">
        <v>223</v>
      </c>
      <c r="O92" s="1">
        <v>35627</v>
      </c>
    </row>
    <row r="93" spans="1:15">
      <c r="A93">
        <v>3030191</v>
      </c>
      <c r="B93" t="s">
        <v>224</v>
      </c>
      <c r="C93" t="s">
        <v>224</v>
      </c>
      <c r="D93" t="str">
        <f t="shared" si="1"/>
        <v>3030191 - #RH maternité</v>
      </c>
      <c r="E93" t="s">
        <v>29</v>
      </c>
      <c r="F93" t="s">
        <v>30</v>
      </c>
      <c r="G93" t="s">
        <v>30</v>
      </c>
      <c r="H93" t="s">
        <v>39</v>
      </c>
      <c r="J93" t="s">
        <v>33</v>
      </c>
      <c r="K93" t="s">
        <v>30</v>
      </c>
      <c r="L93" t="s">
        <v>225</v>
      </c>
      <c r="M93" t="s">
        <v>35</v>
      </c>
      <c r="N93" t="s">
        <v>223</v>
      </c>
      <c r="O93" s="1">
        <v>35627</v>
      </c>
    </row>
    <row r="94" spans="1:15">
      <c r="A94">
        <v>3030200</v>
      </c>
      <c r="B94" t="s">
        <v>226</v>
      </c>
      <c r="C94" t="s">
        <v>226</v>
      </c>
      <c r="D94" t="str">
        <f t="shared" si="1"/>
        <v>3030200 - #Frais gestion AVS</v>
      </c>
      <c r="E94" t="s">
        <v>29</v>
      </c>
      <c r="F94" t="s">
        <v>30</v>
      </c>
      <c r="G94" t="s">
        <v>30</v>
      </c>
      <c r="H94" t="s">
        <v>39</v>
      </c>
      <c r="J94" t="s">
        <v>33</v>
      </c>
      <c r="K94" t="s">
        <v>30</v>
      </c>
      <c r="L94" t="s">
        <v>39</v>
      </c>
      <c r="M94" t="s">
        <v>35</v>
      </c>
      <c r="N94" t="s">
        <v>40</v>
      </c>
      <c r="O94" s="1">
        <v>34636</v>
      </c>
    </row>
    <row r="95" spans="1:15">
      <c r="A95">
        <v>3030201</v>
      </c>
      <c r="B95" t="s">
        <v>227</v>
      </c>
      <c r="C95" t="s">
        <v>228</v>
      </c>
      <c r="D95" t="str">
        <f t="shared" si="1"/>
        <v>3030201 - #RH Frais gestion AVS</v>
      </c>
      <c r="E95" t="s">
        <v>29</v>
      </c>
      <c r="F95" t="s">
        <v>30</v>
      </c>
      <c r="G95" t="s">
        <v>30</v>
      </c>
      <c r="H95" t="s">
        <v>39</v>
      </c>
      <c r="J95" t="s">
        <v>33</v>
      </c>
      <c r="K95" t="s">
        <v>30</v>
      </c>
      <c r="L95" t="s">
        <v>229</v>
      </c>
      <c r="M95" t="s">
        <v>35</v>
      </c>
      <c r="N95" t="s">
        <v>46</v>
      </c>
      <c r="O95" s="1">
        <v>34829</v>
      </c>
    </row>
    <row r="96" spans="1:15">
      <c r="A96">
        <v>3030300</v>
      </c>
      <c r="B96" t="s">
        <v>230</v>
      </c>
      <c r="C96" t="s">
        <v>230</v>
      </c>
      <c r="D96" t="str">
        <f t="shared" si="1"/>
        <v>3030300 - #Assurance chômage</v>
      </c>
      <c r="E96" t="s">
        <v>29</v>
      </c>
      <c r="F96" t="s">
        <v>30</v>
      </c>
      <c r="G96" t="s">
        <v>30</v>
      </c>
      <c r="H96" t="s">
        <v>39</v>
      </c>
      <c r="J96" t="s">
        <v>33</v>
      </c>
      <c r="K96" t="s">
        <v>30</v>
      </c>
      <c r="L96" t="s">
        <v>39</v>
      </c>
      <c r="M96" t="s">
        <v>35</v>
      </c>
      <c r="N96" t="s">
        <v>46</v>
      </c>
      <c r="O96" s="1">
        <v>34829</v>
      </c>
    </row>
    <row r="97" spans="1:15">
      <c r="A97">
        <v>3030301</v>
      </c>
      <c r="B97" t="s">
        <v>231</v>
      </c>
      <c r="C97" t="s">
        <v>232</v>
      </c>
      <c r="D97" t="str">
        <f t="shared" si="1"/>
        <v>3030301 - #RH Assurance chômage</v>
      </c>
      <c r="E97" t="s">
        <v>29</v>
      </c>
      <c r="F97" t="s">
        <v>30</v>
      </c>
      <c r="G97" t="s">
        <v>30</v>
      </c>
      <c r="H97" t="s">
        <v>39</v>
      </c>
      <c r="J97" t="s">
        <v>33</v>
      </c>
      <c r="K97" t="s">
        <v>30</v>
      </c>
      <c r="L97" t="s">
        <v>233</v>
      </c>
      <c r="M97" t="s">
        <v>35</v>
      </c>
      <c r="N97" t="s">
        <v>46</v>
      </c>
      <c r="O97" s="1">
        <v>34829</v>
      </c>
    </row>
    <row r="98" spans="1:15">
      <c r="A98">
        <v>3030400</v>
      </c>
      <c r="B98" t="s">
        <v>234</v>
      </c>
      <c r="C98" t="s">
        <v>235</v>
      </c>
      <c r="D98" t="str">
        <f t="shared" si="1"/>
        <v>3030400 - #Allocations familiales</v>
      </c>
      <c r="E98" t="s">
        <v>29</v>
      </c>
      <c r="F98" t="s">
        <v>30</v>
      </c>
      <c r="G98" t="s">
        <v>30</v>
      </c>
      <c r="H98" t="s">
        <v>39</v>
      </c>
      <c r="J98" t="s">
        <v>33</v>
      </c>
      <c r="K98" t="s">
        <v>30</v>
      </c>
      <c r="L98" t="s">
        <v>39</v>
      </c>
      <c r="M98" t="s">
        <v>35</v>
      </c>
      <c r="N98" t="s">
        <v>46</v>
      </c>
      <c r="O98" s="1">
        <v>34829</v>
      </c>
    </row>
    <row r="99" spans="1:15">
      <c r="A99">
        <v>3030401</v>
      </c>
      <c r="B99" t="s">
        <v>236</v>
      </c>
      <c r="C99" t="s">
        <v>237</v>
      </c>
      <c r="D99" t="str">
        <f t="shared" si="1"/>
        <v>3030401 - #RH Allocations familiales</v>
      </c>
      <c r="E99" t="s">
        <v>29</v>
      </c>
      <c r="F99" t="s">
        <v>30</v>
      </c>
      <c r="G99" t="s">
        <v>30</v>
      </c>
      <c r="H99" t="s">
        <v>39</v>
      </c>
      <c r="J99" t="s">
        <v>33</v>
      </c>
      <c r="K99" t="s">
        <v>30</v>
      </c>
      <c r="L99" t="s">
        <v>238</v>
      </c>
      <c r="M99" t="s">
        <v>35</v>
      </c>
      <c r="N99" t="s">
        <v>46</v>
      </c>
      <c r="O99" s="1">
        <v>34829</v>
      </c>
    </row>
    <row r="100" spans="1:15">
      <c r="A100">
        <v>3030500</v>
      </c>
      <c r="B100" t="s">
        <v>239</v>
      </c>
      <c r="C100" t="s">
        <v>239</v>
      </c>
      <c r="D100" t="str">
        <f t="shared" si="1"/>
        <v>3030500 - #Fonds de formation</v>
      </c>
      <c r="E100" t="s">
        <v>29</v>
      </c>
      <c r="F100" t="s">
        <v>30</v>
      </c>
      <c r="G100" t="s">
        <v>30</v>
      </c>
      <c r="H100" t="s">
        <v>39</v>
      </c>
      <c r="J100" t="s">
        <v>33</v>
      </c>
      <c r="K100" t="s">
        <v>30</v>
      </c>
      <c r="L100" t="s">
        <v>39</v>
      </c>
      <c r="M100" t="s">
        <v>35</v>
      </c>
      <c r="N100" t="s">
        <v>46</v>
      </c>
      <c r="O100" s="1">
        <v>34829</v>
      </c>
    </row>
    <row r="101" spans="1:15">
      <c r="A101">
        <v>3030600</v>
      </c>
      <c r="B101" t="s">
        <v>240</v>
      </c>
      <c r="C101" t="s">
        <v>241</v>
      </c>
      <c r="D101" t="str">
        <f t="shared" si="1"/>
        <v>3030600 - #Prov.charges 13ème salaire</v>
      </c>
      <c r="E101" t="s">
        <v>29</v>
      </c>
      <c r="F101" t="s">
        <v>30</v>
      </c>
      <c r="G101" t="s">
        <v>30</v>
      </c>
      <c r="H101" t="s">
        <v>39</v>
      </c>
      <c r="J101" t="s">
        <v>33</v>
      </c>
      <c r="K101" t="s">
        <v>30</v>
      </c>
      <c r="L101" t="s">
        <v>39</v>
      </c>
      <c r="M101" t="s">
        <v>35</v>
      </c>
      <c r="N101" t="s">
        <v>42</v>
      </c>
      <c r="O101" s="1">
        <v>38356</v>
      </c>
    </row>
    <row r="102" spans="1:15">
      <c r="A102">
        <v>3033001</v>
      </c>
      <c r="B102" t="s">
        <v>242</v>
      </c>
      <c r="C102" t="s">
        <v>243</v>
      </c>
      <c r="D102" t="str">
        <f t="shared" si="1"/>
        <v>3033001 - Traitement travailleurs temporaires PAT</v>
      </c>
      <c r="E102" t="s">
        <v>29</v>
      </c>
      <c r="F102" t="s">
        <v>30</v>
      </c>
      <c r="G102" t="s">
        <v>30</v>
      </c>
      <c r="H102" t="s">
        <v>31</v>
      </c>
      <c r="I102" t="s">
        <v>32</v>
      </c>
      <c r="J102" t="s">
        <v>33</v>
      </c>
      <c r="K102" t="s">
        <v>30</v>
      </c>
      <c r="L102" t="s">
        <v>64</v>
      </c>
      <c r="M102" t="s">
        <v>35</v>
      </c>
      <c r="N102" t="s">
        <v>36</v>
      </c>
      <c r="O102" s="1">
        <v>40166</v>
      </c>
    </row>
    <row r="103" spans="1:15">
      <c r="A103">
        <v>3040100</v>
      </c>
      <c r="B103" t="s">
        <v>244</v>
      </c>
      <c r="C103" t="s">
        <v>244</v>
      </c>
      <c r="D103" t="str">
        <f t="shared" si="1"/>
        <v>3040100 - #Caisse de pension</v>
      </c>
      <c r="E103" t="s">
        <v>29</v>
      </c>
      <c r="F103" t="s">
        <v>30</v>
      </c>
      <c r="G103" t="s">
        <v>30</v>
      </c>
      <c r="H103" t="s">
        <v>39</v>
      </c>
      <c r="J103" t="s">
        <v>33</v>
      </c>
      <c r="K103" t="s">
        <v>30</v>
      </c>
      <c r="L103" t="s">
        <v>39</v>
      </c>
      <c r="M103" t="s">
        <v>35</v>
      </c>
      <c r="N103" t="s">
        <v>46</v>
      </c>
      <c r="O103" s="1">
        <v>34829</v>
      </c>
    </row>
    <row r="104" spans="1:15">
      <c r="A104">
        <v>3040101</v>
      </c>
      <c r="B104" t="s">
        <v>245</v>
      </c>
      <c r="C104" t="s">
        <v>246</v>
      </c>
      <c r="D104" t="str">
        <f t="shared" si="1"/>
        <v>3040101 - #RH Caisse de pension</v>
      </c>
      <c r="E104" t="s">
        <v>29</v>
      </c>
      <c r="F104" t="s">
        <v>30</v>
      </c>
      <c r="G104" t="s">
        <v>30</v>
      </c>
      <c r="H104" t="s">
        <v>39</v>
      </c>
      <c r="J104" t="s">
        <v>33</v>
      </c>
      <c r="K104" t="s">
        <v>30</v>
      </c>
      <c r="L104" t="s">
        <v>39</v>
      </c>
      <c r="M104" t="s">
        <v>35</v>
      </c>
      <c r="N104" t="s">
        <v>46</v>
      </c>
      <c r="O104" s="1">
        <v>34829</v>
      </c>
    </row>
    <row r="105" spans="1:15">
      <c r="A105">
        <v>3040200</v>
      </c>
      <c r="B105" t="s">
        <v>247</v>
      </c>
      <c r="C105" t="s">
        <v>247</v>
      </c>
      <c r="D105" t="str">
        <f t="shared" si="1"/>
        <v>3040200 - #Rattrapage CIA</v>
      </c>
      <c r="E105" t="s">
        <v>29</v>
      </c>
      <c r="F105" t="s">
        <v>30</v>
      </c>
      <c r="G105" t="s">
        <v>30</v>
      </c>
      <c r="H105" t="s">
        <v>39</v>
      </c>
      <c r="J105" t="s">
        <v>33</v>
      </c>
      <c r="K105" t="s">
        <v>30</v>
      </c>
      <c r="L105" t="s">
        <v>39</v>
      </c>
      <c r="M105" t="s">
        <v>35</v>
      </c>
      <c r="N105" t="s">
        <v>42</v>
      </c>
      <c r="O105" s="1">
        <v>38044</v>
      </c>
    </row>
    <row r="106" spans="1:15">
      <c r="A106">
        <v>3040201</v>
      </c>
      <c r="B106" t="s">
        <v>248</v>
      </c>
      <c r="C106" t="s">
        <v>248</v>
      </c>
      <c r="D106" t="str">
        <f t="shared" si="1"/>
        <v>3040201 - #RH Rattrapage CIA</v>
      </c>
      <c r="E106" t="s">
        <v>29</v>
      </c>
      <c r="F106" t="s">
        <v>30</v>
      </c>
      <c r="G106" t="s">
        <v>30</v>
      </c>
      <c r="H106" t="s">
        <v>39</v>
      </c>
      <c r="J106" t="s">
        <v>33</v>
      </c>
      <c r="K106" t="s">
        <v>30</v>
      </c>
      <c r="L106" t="s">
        <v>39</v>
      </c>
      <c r="M106" t="s">
        <v>35</v>
      </c>
      <c r="N106" t="s">
        <v>42</v>
      </c>
      <c r="O106" s="1">
        <v>38044</v>
      </c>
    </row>
    <row r="107" spans="1:15">
      <c r="A107">
        <v>3049001</v>
      </c>
      <c r="B107" t="s">
        <v>249</v>
      </c>
      <c r="C107" t="s">
        <v>249</v>
      </c>
      <c r="D107" t="str">
        <f t="shared" si="1"/>
        <v>3049001 - Indemnités TPG</v>
      </c>
      <c r="E107" t="s">
        <v>29</v>
      </c>
      <c r="F107" t="s">
        <v>30</v>
      </c>
      <c r="G107" t="s">
        <v>30</v>
      </c>
      <c r="H107" t="s">
        <v>39</v>
      </c>
      <c r="J107" t="s">
        <v>33</v>
      </c>
      <c r="K107" t="s">
        <v>30</v>
      </c>
      <c r="L107" t="s">
        <v>250</v>
      </c>
      <c r="M107" t="s">
        <v>35</v>
      </c>
      <c r="N107" t="s">
        <v>36</v>
      </c>
      <c r="O107" s="1">
        <v>40166</v>
      </c>
    </row>
    <row r="108" spans="1:15">
      <c r="A108">
        <v>3049100</v>
      </c>
      <c r="B108" t="s">
        <v>251</v>
      </c>
      <c r="C108" t="s">
        <v>252</v>
      </c>
      <c r="D108" t="str">
        <f t="shared" si="1"/>
        <v>3049100 - Allocation vie chère</v>
      </c>
      <c r="E108" t="s">
        <v>29</v>
      </c>
      <c r="F108" t="s">
        <v>30</v>
      </c>
      <c r="G108" t="s">
        <v>30</v>
      </c>
      <c r="H108" t="s">
        <v>39</v>
      </c>
      <c r="J108" t="s">
        <v>33</v>
      </c>
      <c r="K108" t="s">
        <v>30</v>
      </c>
      <c r="L108" t="s">
        <v>253</v>
      </c>
      <c r="M108" t="s">
        <v>35</v>
      </c>
      <c r="N108" t="s">
        <v>36</v>
      </c>
      <c r="O108" s="1">
        <v>40166</v>
      </c>
    </row>
    <row r="109" spans="1:15">
      <c r="A109">
        <v>3049120</v>
      </c>
      <c r="B109" t="s">
        <v>254</v>
      </c>
      <c r="C109" t="s">
        <v>255</v>
      </c>
      <c r="D109" t="str">
        <f t="shared" si="1"/>
        <v>3049120 - Indemnités inconvénients de service</v>
      </c>
      <c r="E109" t="s">
        <v>29</v>
      </c>
      <c r="F109" t="s">
        <v>30</v>
      </c>
      <c r="G109" t="s">
        <v>30</v>
      </c>
      <c r="H109" t="s">
        <v>39</v>
      </c>
      <c r="J109" t="s">
        <v>33</v>
      </c>
      <c r="K109" t="s">
        <v>30</v>
      </c>
      <c r="L109" t="s">
        <v>256</v>
      </c>
      <c r="M109" t="s">
        <v>35</v>
      </c>
      <c r="N109" t="s">
        <v>42</v>
      </c>
      <c r="O109" s="1">
        <v>40295</v>
      </c>
    </row>
    <row r="110" spans="1:15">
      <c r="A110">
        <v>3049200</v>
      </c>
      <c r="B110" t="s">
        <v>257</v>
      </c>
      <c r="C110" t="s">
        <v>258</v>
      </c>
      <c r="D110" t="str">
        <f t="shared" si="1"/>
        <v>3049200 - Primes diverses PAT</v>
      </c>
      <c r="E110" t="s">
        <v>29</v>
      </c>
      <c r="F110" t="s">
        <v>30</v>
      </c>
      <c r="G110" t="s">
        <v>30</v>
      </c>
      <c r="H110" t="s">
        <v>31</v>
      </c>
      <c r="I110" t="s">
        <v>32</v>
      </c>
      <c r="J110" t="s">
        <v>33</v>
      </c>
      <c r="K110" t="s">
        <v>30</v>
      </c>
      <c r="L110" t="s">
        <v>259</v>
      </c>
      <c r="M110" t="s">
        <v>35</v>
      </c>
      <c r="N110" t="s">
        <v>36</v>
      </c>
      <c r="O110" s="1">
        <v>40166</v>
      </c>
    </row>
    <row r="111" spans="1:15">
      <c r="A111">
        <v>3049201</v>
      </c>
      <c r="B111" t="s">
        <v>260</v>
      </c>
      <c r="C111" t="s">
        <v>260</v>
      </c>
      <c r="D111" t="str">
        <f t="shared" si="1"/>
        <v>3049201 - Primes diverses PENS</v>
      </c>
      <c r="E111" t="s">
        <v>29</v>
      </c>
      <c r="F111" t="s">
        <v>30</v>
      </c>
      <c r="G111" t="s">
        <v>30</v>
      </c>
      <c r="H111" t="s">
        <v>120</v>
      </c>
      <c r="I111" t="s">
        <v>121</v>
      </c>
      <c r="J111" t="s">
        <v>33</v>
      </c>
      <c r="K111" t="s">
        <v>30</v>
      </c>
      <c r="L111" t="s">
        <v>261</v>
      </c>
      <c r="M111" t="s">
        <v>35</v>
      </c>
      <c r="N111" t="s">
        <v>36</v>
      </c>
      <c r="O111" s="1">
        <v>40166</v>
      </c>
    </row>
    <row r="112" spans="1:15">
      <c r="A112">
        <v>3049992</v>
      </c>
      <c r="B112" t="s">
        <v>262</v>
      </c>
      <c r="C112" t="s">
        <v>263</v>
      </c>
      <c r="D112" t="str">
        <f t="shared" si="1"/>
        <v>3049992 - Autres indemnités soumises (Frais déménagement)</v>
      </c>
      <c r="E112" t="s">
        <v>29</v>
      </c>
      <c r="F112" t="s">
        <v>30</v>
      </c>
      <c r="G112" t="s">
        <v>30</v>
      </c>
      <c r="H112" t="s">
        <v>39</v>
      </c>
      <c r="J112" t="s">
        <v>33</v>
      </c>
      <c r="K112" t="s">
        <v>30</v>
      </c>
      <c r="L112" t="s">
        <v>264</v>
      </c>
      <c r="M112" t="s">
        <v>35</v>
      </c>
      <c r="N112" t="s">
        <v>36</v>
      </c>
      <c r="O112" s="1">
        <v>40166</v>
      </c>
    </row>
    <row r="113" spans="1:15">
      <c r="A113">
        <v>3050000</v>
      </c>
      <c r="B113" t="s">
        <v>265</v>
      </c>
      <c r="C113" t="s">
        <v>266</v>
      </c>
      <c r="D113" t="str">
        <f t="shared" si="1"/>
        <v>3050000 - Cotisations Patronales AVS-AI-APG</v>
      </c>
      <c r="E113" t="s">
        <v>29</v>
      </c>
      <c r="F113" t="s">
        <v>30</v>
      </c>
      <c r="G113" t="s">
        <v>30</v>
      </c>
      <c r="H113" t="s">
        <v>39</v>
      </c>
      <c r="J113" t="s">
        <v>33</v>
      </c>
      <c r="K113" t="s">
        <v>30</v>
      </c>
      <c r="L113" t="s">
        <v>221</v>
      </c>
      <c r="M113" t="s">
        <v>35</v>
      </c>
      <c r="N113" t="s">
        <v>36</v>
      </c>
      <c r="O113" s="1">
        <v>40166</v>
      </c>
    </row>
    <row r="114" spans="1:15">
      <c r="A114">
        <v>3050100</v>
      </c>
      <c r="B114" t="s">
        <v>267</v>
      </c>
      <c r="C114" t="s">
        <v>268</v>
      </c>
      <c r="D114" t="str">
        <f t="shared" si="1"/>
        <v>3050100 - #Participation assurance maladie personnel</v>
      </c>
      <c r="E114" t="s">
        <v>29</v>
      </c>
      <c r="F114" t="s">
        <v>30</v>
      </c>
      <c r="G114" t="s">
        <v>30</v>
      </c>
      <c r="H114" t="s">
        <v>39</v>
      </c>
      <c r="J114" t="s">
        <v>33</v>
      </c>
      <c r="K114" t="s">
        <v>30</v>
      </c>
      <c r="L114" t="s">
        <v>39</v>
      </c>
      <c r="M114" t="s">
        <v>35</v>
      </c>
      <c r="N114" t="s">
        <v>46</v>
      </c>
      <c r="O114" s="1">
        <v>34829</v>
      </c>
    </row>
    <row r="115" spans="1:15">
      <c r="A115">
        <v>3050101</v>
      </c>
      <c r="B115" t="s">
        <v>269</v>
      </c>
      <c r="C115" t="s">
        <v>270</v>
      </c>
      <c r="D115" t="str">
        <f t="shared" si="1"/>
        <v>3050101 - #RH Participation assurance maladie personnel</v>
      </c>
      <c r="E115" t="s">
        <v>29</v>
      </c>
      <c r="F115" t="s">
        <v>30</v>
      </c>
      <c r="G115" t="s">
        <v>30</v>
      </c>
      <c r="H115" t="s">
        <v>39</v>
      </c>
      <c r="J115" t="s">
        <v>33</v>
      </c>
      <c r="K115" t="s">
        <v>30</v>
      </c>
      <c r="L115" t="s">
        <v>39</v>
      </c>
      <c r="M115" t="s">
        <v>35</v>
      </c>
      <c r="N115" t="s">
        <v>46</v>
      </c>
      <c r="O115" s="1">
        <v>34829</v>
      </c>
    </row>
    <row r="116" spans="1:15">
      <c r="A116">
        <v>3050102</v>
      </c>
      <c r="B116" t="s">
        <v>271</v>
      </c>
      <c r="C116" t="s">
        <v>272</v>
      </c>
      <c r="D116" t="str">
        <f t="shared" si="1"/>
        <v>3050102 - Participation aux frais gestion AVS</v>
      </c>
      <c r="E116" t="s">
        <v>29</v>
      </c>
      <c r="F116" t="s">
        <v>30</v>
      </c>
      <c r="G116" t="s">
        <v>30</v>
      </c>
      <c r="H116" t="s">
        <v>39</v>
      </c>
      <c r="J116" t="s">
        <v>33</v>
      </c>
      <c r="K116" t="s">
        <v>30</v>
      </c>
      <c r="L116" t="s">
        <v>229</v>
      </c>
      <c r="M116" t="s">
        <v>35</v>
      </c>
      <c r="N116" t="s">
        <v>36</v>
      </c>
      <c r="O116" s="1">
        <v>40166</v>
      </c>
    </row>
    <row r="117" spans="1:15">
      <c r="A117">
        <v>3050200</v>
      </c>
      <c r="B117" t="s">
        <v>273</v>
      </c>
      <c r="C117" t="s">
        <v>274</v>
      </c>
      <c r="D117" t="str">
        <f t="shared" si="1"/>
        <v>3050200 - #Assurance accidents professionnels/non prof.</v>
      </c>
      <c r="E117" t="s">
        <v>29</v>
      </c>
      <c r="F117" t="s">
        <v>30</v>
      </c>
      <c r="G117" t="s">
        <v>30</v>
      </c>
      <c r="H117" t="s">
        <v>39</v>
      </c>
      <c r="J117" t="s">
        <v>33</v>
      </c>
      <c r="K117" t="s">
        <v>30</v>
      </c>
      <c r="L117" t="s">
        <v>39</v>
      </c>
      <c r="M117" t="s">
        <v>35</v>
      </c>
      <c r="N117" t="s">
        <v>46</v>
      </c>
      <c r="O117" s="1">
        <v>34829</v>
      </c>
    </row>
    <row r="118" spans="1:15">
      <c r="A118">
        <v>3050201</v>
      </c>
      <c r="B118" t="s">
        <v>275</v>
      </c>
      <c r="C118" t="s">
        <v>276</v>
      </c>
      <c r="D118" t="str">
        <f t="shared" si="1"/>
        <v>3050201 - #RH Assurance accidents professionnels/non prof.</v>
      </c>
      <c r="E118" t="s">
        <v>29</v>
      </c>
      <c r="F118" t="s">
        <v>30</v>
      </c>
      <c r="G118" t="s">
        <v>30</v>
      </c>
      <c r="H118" t="s">
        <v>39</v>
      </c>
      <c r="J118" t="s">
        <v>33</v>
      </c>
      <c r="K118" t="s">
        <v>30</v>
      </c>
      <c r="L118" t="s">
        <v>277</v>
      </c>
      <c r="M118" t="s">
        <v>35</v>
      </c>
      <c r="N118" t="s">
        <v>53</v>
      </c>
      <c r="O118" s="1">
        <v>34856</v>
      </c>
    </row>
    <row r="119" spans="1:15">
      <c r="A119">
        <v>3050202</v>
      </c>
      <c r="B119" t="s">
        <v>278</v>
      </c>
      <c r="C119" t="s">
        <v>278</v>
      </c>
      <c r="D119" t="str">
        <f t="shared" si="1"/>
        <v>3050202 - Assurance chômage</v>
      </c>
      <c r="E119" t="s">
        <v>29</v>
      </c>
      <c r="F119" t="s">
        <v>30</v>
      </c>
      <c r="G119" t="s">
        <v>30</v>
      </c>
      <c r="H119" t="s">
        <v>39</v>
      </c>
      <c r="J119" t="s">
        <v>33</v>
      </c>
      <c r="K119" t="s">
        <v>30</v>
      </c>
      <c r="L119" t="s">
        <v>233</v>
      </c>
      <c r="M119" t="s">
        <v>35</v>
      </c>
      <c r="N119" t="s">
        <v>36</v>
      </c>
      <c r="O119" s="1">
        <v>40166</v>
      </c>
    </row>
    <row r="120" spans="1:15">
      <c r="A120">
        <v>3050300</v>
      </c>
      <c r="B120" t="s">
        <v>279</v>
      </c>
      <c r="C120" t="s">
        <v>280</v>
      </c>
      <c r="D120" t="str">
        <f t="shared" si="1"/>
        <v>3050300 - Fonds pour la formation professionnelle</v>
      </c>
      <c r="E120" t="s">
        <v>29</v>
      </c>
      <c r="F120" t="s">
        <v>30</v>
      </c>
      <c r="G120" t="s">
        <v>30</v>
      </c>
      <c r="H120" t="s">
        <v>39</v>
      </c>
      <c r="J120" t="s">
        <v>33</v>
      </c>
      <c r="K120" t="s">
        <v>30</v>
      </c>
      <c r="L120" t="s">
        <v>281</v>
      </c>
      <c r="M120" t="s">
        <v>35</v>
      </c>
      <c r="N120" t="s">
        <v>36</v>
      </c>
      <c r="O120" s="1">
        <v>40166</v>
      </c>
    </row>
    <row r="121" spans="1:15">
      <c r="A121">
        <v>3050400</v>
      </c>
      <c r="B121" t="s">
        <v>282</v>
      </c>
      <c r="C121" t="s">
        <v>283</v>
      </c>
      <c r="D121" t="str">
        <f t="shared" si="1"/>
        <v>3050400 - Assurance maternité</v>
      </c>
      <c r="E121" t="s">
        <v>29</v>
      </c>
      <c r="F121" t="s">
        <v>30</v>
      </c>
      <c r="G121" t="s">
        <v>30</v>
      </c>
      <c r="H121" t="s">
        <v>39</v>
      </c>
      <c r="J121" t="s">
        <v>33</v>
      </c>
      <c r="K121" t="s">
        <v>30</v>
      </c>
      <c r="L121" t="s">
        <v>225</v>
      </c>
      <c r="M121" t="s">
        <v>35</v>
      </c>
      <c r="N121" t="s">
        <v>36</v>
      </c>
      <c r="O121" s="1">
        <v>40166</v>
      </c>
    </row>
    <row r="122" spans="1:15">
      <c r="A122">
        <v>3052000</v>
      </c>
      <c r="B122" t="s">
        <v>284</v>
      </c>
      <c r="C122" t="s">
        <v>285</v>
      </c>
      <c r="D122" t="str">
        <f t="shared" si="1"/>
        <v>3052000 - Cotisations à la CPEG</v>
      </c>
      <c r="E122" t="s">
        <v>29</v>
      </c>
      <c r="F122" t="s">
        <v>30</v>
      </c>
      <c r="G122" t="s">
        <v>30</v>
      </c>
      <c r="H122" t="s">
        <v>39</v>
      </c>
      <c r="J122" t="s">
        <v>33</v>
      </c>
      <c r="K122" t="s">
        <v>30</v>
      </c>
      <c r="L122" t="s">
        <v>286</v>
      </c>
      <c r="M122" t="s">
        <v>35</v>
      </c>
      <c r="N122" t="s">
        <v>36</v>
      </c>
      <c r="O122" s="1">
        <v>40166</v>
      </c>
    </row>
    <row r="123" spans="1:15">
      <c r="A123">
        <v>3052100</v>
      </c>
      <c r="B123" t="s">
        <v>287</v>
      </c>
      <c r="C123" t="s">
        <v>288</v>
      </c>
      <c r="D123" t="str">
        <f t="shared" si="1"/>
        <v>3052100 - Corrections, cotis base et compléments CPEG</v>
      </c>
      <c r="E123" t="s">
        <v>29</v>
      </c>
      <c r="F123" t="s">
        <v>30</v>
      </c>
      <c r="G123" t="s">
        <v>30</v>
      </c>
      <c r="H123" t="s">
        <v>39</v>
      </c>
      <c r="J123" t="s">
        <v>33</v>
      </c>
      <c r="K123" t="s">
        <v>30</v>
      </c>
      <c r="L123" t="s">
        <v>289</v>
      </c>
      <c r="M123" t="s">
        <v>35</v>
      </c>
      <c r="N123" t="s">
        <v>36</v>
      </c>
      <c r="O123" s="1">
        <v>40166</v>
      </c>
    </row>
    <row r="124" spans="1:15">
      <c r="A124">
        <v>3053000</v>
      </c>
      <c r="B124" t="s">
        <v>290</v>
      </c>
      <c r="C124" t="s">
        <v>291</v>
      </c>
      <c r="D124" t="str">
        <f t="shared" si="1"/>
        <v>3053000 - Cotisations patronales aux assurances-accidents</v>
      </c>
      <c r="E124" t="s">
        <v>29</v>
      </c>
      <c r="F124" t="s">
        <v>30</v>
      </c>
      <c r="G124" t="s">
        <v>30</v>
      </c>
      <c r="H124" t="s">
        <v>39</v>
      </c>
      <c r="J124" t="s">
        <v>33</v>
      </c>
      <c r="K124" t="s">
        <v>30</v>
      </c>
      <c r="L124" t="s">
        <v>277</v>
      </c>
      <c r="M124" t="s">
        <v>35</v>
      </c>
      <c r="N124" t="s">
        <v>36</v>
      </c>
      <c r="O124" s="1">
        <v>40166</v>
      </c>
    </row>
    <row r="125" spans="1:15">
      <c r="A125">
        <v>3054000</v>
      </c>
      <c r="B125" t="s">
        <v>292</v>
      </c>
      <c r="C125" t="s">
        <v>293</v>
      </c>
      <c r="D125" t="str">
        <f t="shared" si="1"/>
        <v>3054000 - Cotisations patronales aux caisses d'alloc.familli</v>
      </c>
      <c r="E125" t="s">
        <v>29</v>
      </c>
      <c r="F125" t="s">
        <v>30</v>
      </c>
      <c r="G125" t="s">
        <v>30</v>
      </c>
      <c r="H125" t="s">
        <v>39</v>
      </c>
      <c r="J125" t="s">
        <v>33</v>
      </c>
      <c r="K125" t="s">
        <v>30</v>
      </c>
      <c r="L125" t="s">
        <v>238</v>
      </c>
      <c r="M125" t="s">
        <v>35</v>
      </c>
      <c r="N125" t="s">
        <v>36</v>
      </c>
      <c r="O125" s="1">
        <v>40166</v>
      </c>
    </row>
    <row r="126" spans="1:15">
      <c r="A126">
        <v>3056000</v>
      </c>
      <c r="B126" t="s">
        <v>294</v>
      </c>
      <c r="C126" t="s">
        <v>295</v>
      </c>
      <c r="D126" t="str">
        <f t="shared" si="1"/>
        <v>3056000 - Cotisations patronales aux primes de caisse maladi</v>
      </c>
      <c r="E126" t="s">
        <v>29</v>
      </c>
      <c r="F126" t="s">
        <v>30</v>
      </c>
      <c r="G126" t="s">
        <v>30</v>
      </c>
      <c r="H126" t="s">
        <v>39</v>
      </c>
      <c r="J126" t="s">
        <v>33</v>
      </c>
      <c r="K126" t="s">
        <v>30</v>
      </c>
      <c r="L126" t="s">
        <v>296</v>
      </c>
      <c r="M126" t="s">
        <v>35</v>
      </c>
      <c r="N126" t="s">
        <v>36</v>
      </c>
      <c r="O126" s="1">
        <v>40166</v>
      </c>
    </row>
    <row r="127" spans="1:15">
      <c r="A127">
        <v>3059880</v>
      </c>
      <c r="B127" t="s">
        <v>297</v>
      </c>
      <c r="C127" t="s">
        <v>298</v>
      </c>
      <c r="D127" t="str">
        <f t="shared" si="1"/>
        <v>3059880 - Dotation et utilisation provisions charges 13ème</v>
      </c>
      <c r="E127" t="s">
        <v>29</v>
      </c>
      <c r="F127" t="s">
        <v>30</v>
      </c>
      <c r="G127" t="s">
        <v>30</v>
      </c>
      <c r="H127" t="s">
        <v>39</v>
      </c>
      <c r="J127" t="s">
        <v>33</v>
      </c>
      <c r="K127" t="s">
        <v>30</v>
      </c>
      <c r="L127" t="s">
        <v>299</v>
      </c>
      <c r="M127" t="s">
        <v>35</v>
      </c>
      <c r="N127" t="s">
        <v>36</v>
      </c>
      <c r="O127" s="1">
        <v>40166</v>
      </c>
    </row>
    <row r="128" spans="1:15">
      <c r="A128">
        <v>3060100</v>
      </c>
      <c r="B128" t="s">
        <v>300</v>
      </c>
      <c r="C128" t="s">
        <v>301</v>
      </c>
      <c r="D128" t="str">
        <f t="shared" si="1"/>
        <v>3060100 - #Frais de déménagement du personnel</v>
      </c>
      <c r="E128" t="s">
        <v>29</v>
      </c>
      <c r="F128" t="s">
        <v>30</v>
      </c>
      <c r="G128" t="s">
        <v>30</v>
      </c>
      <c r="H128" t="s">
        <v>39</v>
      </c>
      <c r="J128" t="s">
        <v>33</v>
      </c>
      <c r="K128" t="s">
        <v>30</v>
      </c>
      <c r="L128" t="s">
        <v>39</v>
      </c>
      <c r="M128" t="s">
        <v>35</v>
      </c>
      <c r="N128" t="s">
        <v>40</v>
      </c>
      <c r="O128" s="1">
        <v>34535</v>
      </c>
    </row>
    <row r="129" spans="1:15">
      <c r="A129">
        <v>3060200</v>
      </c>
      <c r="B129" t="s">
        <v>302</v>
      </c>
      <c r="C129" t="s">
        <v>302</v>
      </c>
      <c r="D129" t="str">
        <f t="shared" si="1"/>
        <v>3060200 - #Indemnités TPG</v>
      </c>
      <c r="E129" t="s">
        <v>29</v>
      </c>
      <c r="F129" t="s">
        <v>30</v>
      </c>
      <c r="G129" t="s">
        <v>30</v>
      </c>
      <c r="H129" t="s">
        <v>39</v>
      </c>
      <c r="J129" t="s">
        <v>33</v>
      </c>
      <c r="K129" t="s">
        <v>30</v>
      </c>
      <c r="L129" t="s">
        <v>39</v>
      </c>
      <c r="M129" t="s">
        <v>35</v>
      </c>
      <c r="N129" t="s">
        <v>40</v>
      </c>
      <c r="O129" s="1">
        <v>34636</v>
      </c>
    </row>
    <row r="130" spans="1:15">
      <c r="A130">
        <v>3060250</v>
      </c>
      <c r="B130" t="s">
        <v>303</v>
      </c>
      <c r="C130" t="s">
        <v>303</v>
      </c>
      <c r="D130" t="str">
        <f t="shared" si="1"/>
        <v>3060250 - #RH Indemnités TPG</v>
      </c>
      <c r="E130" t="s">
        <v>29</v>
      </c>
      <c r="F130" t="s">
        <v>30</v>
      </c>
      <c r="G130" t="s">
        <v>30</v>
      </c>
      <c r="H130" t="s">
        <v>39</v>
      </c>
      <c r="J130" t="s">
        <v>33</v>
      </c>
      <c r="K130" t="s">
        <v>30</v>
      </c>
      <c r="L130" t="s">
        <v>39</v>
      </c>
      <c r="M130" t="s">
        <v>35</v>
      </c>
      <c r="N130" t="s">
        <v>42</v>
      </c>
      <c r="O130" s="1">
        <v>38099</v>
      </c>
    </row>
    <row r="131" spans="1:15">
      <c r="A131">
        <v>3064001</v>
      </c>
      <c r="B131" t="s">
        <v>304</v>
      </c>
      <c r="C131" t="s">
        <v>305</v>
      </c>
      <c r="D131" t="str">
        <f t="shared" ref="D131:D194" si="2">A131&amp;" "&amp;"-"&amp;" "&amp;C131</f>
        <v>3064001 - Pont AVS Plend (PAT)</v>
      </c>
      <c r="E131" t="s">
        <v>29</v>
      </c>
      <c r="F131" t="s">
        <v>30</v>
      </c>
      <c r="G131" t="s">
        <v>30</v>
      </c>
      <c r="H131" t="s">
        <v>31</v>
      </c>
      <c r="I131" t="s">
        <v>32</v>
      </c>
      <c r="J131" t="s">
        <v>33</v>
      </c>
      <c r="K131" t="s">
        <v>30</v>
      </c>
      <c r="L131" t="s">
        <v>306</v>
      </c>
      <c r="M131" t="s">
        <v>35</v>
      </c>
      <c r="N131" t="s">
        <v>36</v>
      </c>
      <c r="O131" s="1">
        <v>40166</v>
      </c>
    </row>
    <row r="132" spans="1:15">
      <c r="A132">
        <v>3064002</v>
      </c>
      <c r="B132" t="s">
        <v>307</v>
      </c>
      <c r="C132" t="s">
        <v>308</v>
      </c>
      <c r="D132" t="str">
        <f t="shared" si="2"/>
        <v>3064002 - Pont AVS Plend (PENS)</v>
      </c>
      <c r="E132" t="s">
        <v>29</v>
      </c>
      <c r="F132" t="s">
        <v>30</v>
      </c>
      <c r="G132" t="s">
        <v>30</v>
      </c>
      <c r="H132" t="s">
        <v>120</v>
      </c>
      <c r="I132" t="s">
        <v>121</v>
      </c>
      <c r="J132" t="s">
        <v>33</v>
      </c>
      <c r="K132" t="s">
        <v>30</v>
      </c>
      <c r="L132" t="s">
        <v>309</v>
      </c>
      <c r="M132" t="s">
        <v>35</v>
      </c>
      <c r="N132" t="s">
        <v>36</v>
      </c>
      <c r="O132" s="1">
        <v>40166</v>
      </c>
    </row>
    <row r="133" spans="1:15">
      <c r="A133">
        <v>3070100</v>
      </c>
      <c r="B133" t="s">
        <v>115</v>
      </c>
      <c r="C133" t="s">
        <v>115</v>
      </c>
      <c r="D133" t="str">
        <f t="shared" si="2"/>
        <v>3070100 - #Plend PAT</v>
      </c>
      <c r="E133" t="s">
        <v>29</v>
      </c>
      <c r="F133" t="s">
        <v>30</v>
      </c>
      <c r="G133" t="s">
        <v>30</v>
      </c>
      <c r="H133" t="s">
        <v>31</v>
      </c>
      <c r="I133" t="s">
        <v>32</v>
      </c>
      <c r="J133" t="s">
        <v>33</v>
      </c>
      <c r="K133" t="s">
        <v>30</v>
      </c>
      <c r="L133" t="s">
        <v>39</v>
      </c>
      <c r="M133" t="s">
        <v>35</v>
      </c>
      <c r="N133" t="s">
        <v>40</v>
      </c>
      <c r="O133" s="1">
        <v>34636</v>
      </c>
    </row>
    <row r="134" spans="1:15">
      <c r="A134">
        <v>3070200</v>
      </c>
      <c r="B134" t="s">
        <v>214</v>
      </c>
      <c r="C134" t="s">
        <v>214</v>
      </c>
      <c r="D134" t="str">
        <f t="shared" si="2"/>
        <v>3070200 - #Plend ENS</v>
      </c>
      <c r="E134" t="s">
        <v>29</v>
      </c>
      <c r="F134" t="s">
        <v>30</v>
      </c>
      <c r="G134" t="s">
        <v>30</v>
      </c>
      <c r="H134" t="s">
        <v>120</v>
      </c>
      <c r="I134" t="s">
        <v>121</v>
      </c>
      <c r="J134" t="s">
        <v>33</v>
      </c>
      <c r="K134" t="s">
        <v>30</v>
      </c>
      <c r="L134" t="s">
        <v>39</v>
      </c>
      <c r="M134" t="s">
        <v>35</v>
      </c>
      <c r="N134" t="s">
        <v>40</v>
      </c>
      <c r="O134" s="1">
        <v>34636</v>
      </c>
    </row>
    <row r="135" spans="1:15">
      <c r="A135">
        <v>3090000</v>
      </c>
      <c r="B135" t="s">
        <v>310</v>
      </c>
      <c r="C135" t="s">
        <v>311</v>
      </c>
      <c r="D135" t="str">
        <f t="shared" si="2"/>
        <v>3090000 - Frais de formation (PAT)</v>
      </c>
      <c r="E135" t="s">
        <v>29</v>
      </c>
      <c r="F135" t="s">
        <v>30</v>
      </c>
      <c r="G135" t="s">
        <v>30</v>
      </c>
      <c r="H135" t="s">
        <v>31</v>
      </c>
      <c r="I135" t="s">
        <v>32</v>
      </c>
      <c r="J135" t="s">
        <v>33</v>
      </c>
      <c r="K135" t="s">
        <v>30</v>
      </c>
      <c r="L135" t="s">
        <v>312</v>
      </c>
      <c r="M135" t="s">
        <v>35</v>
      </c>
      <c r="N135" t="s">
        <v>36</v>
      </c>
      <c r="O135" s="1">
        <v>40166</v>
      </c>
    </row>
    <row r="136" spans="1:15">
      <c r="A136">
        <v>3090100</v>
      </c>
      <c r="B136" t="s">
        <v>313</v>
      </c>
      <c r="C136" t="s">
        <v>314</v>
      </c>
      <c r="D136" t="str">
        <f t="shared" si="2"/>
        <v>3090100 - #Frais de formation PAT</v>
      </c>
      <c r="E136" t="s">
        <v>29</v>
      </c>
      <c r="F136" t="s">
        <v>30</v>
      </c>
      <c r="G136" t="s">
        <v>30</v>
      </c>
      <c r="H136" t="s">
        <v>31</v>
      </c>
      <c r="I136" t="s">
        <v>32</v>
      </c>
      <c r="J136" t="s">
        <v>33</v>
      </c>
      <c r="K136" t="s">
        <v>30</v>
      </c>
      <c r="L136" t="s">
        <v>39</v>
      </c>
      <c r="M136" t="s">
        <v>35</v>
      </c>
      <c r="N136" t="s">
        <v>40</v>
      </c>
      <c r="O136" s="1">
        <v>34636</v>
      </c>
    </row>
    <row r="137" spans="1:15">
      <c r="A137">
        <v>3090400</v>
      </c>
      <c r="B137" t="s">
        <v>315</v>
      </c>
      <c r="C137" t="s">
        <v>316</v>
      </c>
      <c r="D137" t="str">
        <f t="shared" si="2"/>
        <v>3090400 - #Frais d'annonces (offres d'emploi)</v>
      </c>
      <c r="E137" t="s">
        <v>29</v>
      </c>
      <c r="F137" t="s">
        <v>30</v>
      </c>
      <c r="G137" t="s">
        <v>30</v>
      </c>
      <c r="H137" t="s">
        <v>39</v>
      </c>
      <c r="J137" t="s">
        <v>33</v>
      </c>
      <c r="K137" t="s">
        <v>30</v>
      </c>
      <c r="L137" t="s">
        <v>39</v>
      </c>
      <c r="M137" t="s">
        <v>35</v>
      </c>
      <c r="N137" t="s">
        <v>40</v>
      </c>
      <c r="O137" s="1">
        <v>34636</v>
      </c>
    </row>
    <row r="138" spans="1:15">
      <c r="A138">
        <v>3090500</v>
      </c>
      <c r="B138" t="s">
        <v>317</v>
      </c>
      <c r="C138" t="s">
        <v>317</v>
      </c>
      <c r="D138" t="str">
        <f t="shared" si="2"/>
        <v>3090500 - #Non-dépenses</v>
      </c>
      <c r="E138" t="s">
        <v>29</v>
      </c>
      <c r="F138" t="s">
        <v>30</v>
      </c>
      <c r="G138" t="s">
        <v>30</v>
      </c>
      <c r="H138" t="s">
        <v>39</v>
      </c>
      <c r="J138" t="s">
        <v>33</v>
      </c>
      <c r="K138" t="s">
        <v>30</v>
      </c>
      <c r="L138" t="s">
        <v>39</v>
      </c>
      <c r="M138" t="s">
        <v>35</v>
      </c>
      <c r="N138" t="s">
        <v>42</v>
      </c>
      <c r="O138" s="1">
        <v>38035</v>
      </c>
    </row>
    <row r="139" spans="1:15">
      <c r="A139">
        <v>3090600</v>
      </c>
      <c r="B139" t="s">
        <v>318</v>
      </c>
      <c r="C139" t="s">
        <v>319</v>
      </c>
      <c r="D139" t="str">
        <f t="shared" si="2"/>
        <v>3090600 - #Correction au prorata du budget</v>
      </c>
      <c r="E139" t="s">
        <v>29</v>
      </c>
      <c r="F139" t="s">
        <v>30</v>
      </c>
      <c r="G139" t="s">
        <v>30</v>
      </c>
      <c r="H139" t="s">
        <v>39</v>
      </c>
      <c r="J139" t="s">
        <v>33</v>
      </c>
      <c r="K139" t="s">
        <v>30</v>
      </c>
      <c r="L139" t="s">
        <v>39</v>
      </c>
      <c r="M139" t="s">
        <v>35</v>
      </c>
      <c r="N139" t="s">
        <v>40</v>
      </c>
      <c r="O139" s="1">
        <v>34636</v>
      </c>
    </row>
    <row r="140" spans="1:15">
      <c r="A140">
        <v>3090700</v>
      </c>
      <c r="B140" t="s">
        <v>320</v>
      </c>
      <c r="C140" t="s">
        <v>320</v>
      </c>
      <c r="D140" t="str">
        <f t="shared" si="2"/>
        <v>3090700 - #Gel budgétaire</v>
      </c>
      <c r="E140" t="s">
        <v>29</v>
      </c>
      <c r="F140" t="s">
        <v>30</v>
      </c>
      <c r="G140" t="s">
        <v>30</v>
      </c>
      <c r="H140" t="s">
        <v>39</v>
      </c>
      <c r="J140" t="s">
        <v>33</v>
      </c>
      <c r="K140" t="s">
        <v>30</v>
      </c>
      <c r="L140" t="s">
        <v>39</v>
      </c>
      <c r="M140" t="s">
        <v>35</v>
      </c>
      <c r="N140" t="s">
        <v>40</v>
      </c>
      <c r="O140" s="1">
        <v>34636</v>
      </c>
    </row>
    <row r="141" spans="1:15">
      <c r="A141">
        <v>3091000</v>
      </c>
      <c r="B141" t="s">
        <v>321</v>
      </c>
      <c r="C141" t="s">
        <v>322</v>
      </c>
      <c r="D141" t="str">
        <f t="shared" si="2"/>
        <v>3091000 - Frais de recrutement (annonces)</v>
      </c>
      <c r="E141" t="s">
        <v>29</v>
      </c>
      <c r="F141" t="s">
        <v>30</v>
      </c>
      <c r="G141" t="s">
        <v>30</v>
      </c>
      <c r="H141" t="s">
        <v>39</v>
      </c>
      <c r="J141" t="s">
        <v>33</v>
      </c>
      <c r="K141" t="s">
        <v>30</v>
      </c>
      <c r="L141" t="s">
        <v>323</v>
      </c>
      <c r="M141" t="s">
        <v>35</v>
      </c>
      <c r="N141" t="s">
        <v>36</v>
      </c>
      <c r="O141" s="1">
        <v>40166</v>
      </c>
    </row>
    <row r="142" spans="1:15">
      <c r="A142">
        <v>3099999</v>
      </c>
      <c r="B142" t="s">
        <v>324</v>
      </c>
      <c r="C142" t="s">
        <v>325</v>
      </c>
      <c r="D142" t="str">
        <f t="shared" si="2"/>
        <v>3099999 - Engagement salaires CO</v>
      </c>
      <c r="E142" t="s">
        <v>29</v>
      </c>
      <c r="F142" t="s">
        <v>30</v>
      </c>
      <c r="G142" t="s">
        <v>30</v>
      </c>
      <c r="H142" t="s">
        <v>39</v>
      </c>
      <c r="J142" t="s">
        <v>33</v>
      </c>
      <c r="K142" t="s">
        <v>30</v>
      </c>
      <c r="L142" t="s">
        <v>122</v>
      </c>
      <c r="M142" t="s">
        <v>35</v>
      </c>
      <c r="N142" t="s">
        <v>53</v>
      </c>
      <c r="O142" s="1">
        <v>36186</v>
      </c>
    </row>
    <row r="143" spans="1:15">
      <c r="A143">
        <v>3100001</v>
      </c>
      <c r="B143" t="s">
        <v>326</v>
      </c>
      <c r="C143" t="s">
        <v>327</v>
      </c>
      <c r="D143" t="str">
        <f t="shared" si="2"/>
        <v>3100001 - Fournitures et matériel de bureau</v>
      </c>
      <c r="E143" t="s">
        <v>29</v>
      </c>
      <c r="F143" t="s">
        <v>30</v>
      </c>
      <c r="G143" t="s">
        <v>30</v>
      </c>
      <c r="H143" t="s">
        <v>328</v>
      </c>
      <c r="I143" t="s">
        <v>329</v>
      </c>
      <c r="J143" t="s">
        <v>33</v>
      </c>
      <c r="K143" t="s">
        <v>30</v>
      </c>
      <c r="L143" t="s">
        <v>330</v>
      </c>
      <c r="M143" t="s">
        <v>35</v>
      </c>
      <c r="N143" t="s">
        <v>36</v>
      </c>
      <c r="O143" s="1">
        <v>40166</v>
      </c>
    </row>
    <row r="144" spans="1:15">
      <c r="A144">
        <v>3100100</v>
      </c>
      <c r="B144" t="s">
        <v>331</v>
      </c>
      <c r="C144" t="s">
        <v>332</v>
      </c>
      <c r="D144" t="str">
        <f t="shared" si="2"/>
        <v>3100100 - #Fournitures générales</v>
      </c>
      <c r="E144" t="s">
        <v>29</v>
      </c>
      <c r="F144" t="s">
        <v>30</v>
      </c>
      <c r="G144" t="s">
        <v>30</v>
      </c>
      <c r="H144" t="s">
        <v>328</v>
      </c>
      <c r="I144" t="s">
        <v>329</v>
      </c>
      <c r="J144" t="s">
        <v>33</v>
      </c>
      <c r="K144" t="s">
        <v>30</v>
      </c>
      <c r="L144" t="s">
        <v>39</v>
      </c>
      <c r="M144" t="s">
        <v>35</v>
      </c>
      <c r="N144" t="s">
        <v>333</v>
      </c>
      <c r="O144" s="1">
        <v>34636</v>
      </c>
    </row>
    <row r="145" spans="1:15">
      <c r="A145">
        <v>3100110</v>
      </c>
      <c r="B145" t="s">
        <v>334</v>
      </c>
      <c r="C145" t="s">
        <v>335</v>
      </c>
      <c r="D145" t="str">
        <f t="shared" si="2"/>
        <v>3100110 - #Composants d'appareils</v>
      </c>
      <c r="E145" t="s">
        <v>29</v>
      </c>
      <c r="F145" t="s">
        <v>30</v>
      </c>
      <c r="G145" t="s">
        <v>30</v>
      </c>
      <c r="H145" t="s">
        <v>328</v>
      </c>
      <c r="I145" t="s">
        <v>329</v>
      </c>
      <c r="J145" t="s">
        <v>33</v>
      </c>
      <c r="K145" t="s">
        <v>30</v>
      </c>
      <c r="L145" t="s">
        <v>39</v>
      </c>
      <c r="M145" t="s">
        <v>35</v>
      </c>
      <c r="N145" t="s">
        <v>53</v>
      </c>
      <c r="O145" s="1">
        <v>35080</v>
      </c>
    </row>
    <row r="146" spans="1:15">
      <c r="A146">
        <v>3100140</v>
      </c>
      <c r="B146" t="s">
        <v>336</v>
      </c>
      <c r="C146" t="s">
        <v>336</v>
      </c>
      <c r="D146" t="str">
        <f t="shared" si="2"/>
        <v>3100140 - #Copies, photocopies</v>
      </c>
      <c r="E146" t="s">
        <v>29</v>
      </c>
      <c r="F146" t="s">
        <v>30</v>
      </c>
      <c r="G146" t="s">
        <v>30</v>
      </c>
      <c r="H146" t="s">
        <v>328</v>
      </c>
      <c r="I146" t="s">
        <v>329</v>
      </c>
      <c r="J146" t="s">
        <v>33</v>
      </c>
      <c r="K146" t="s">
        <v>30</v>
      </c>
      <c r="L146" t="s">
        <v>39</v>
      </c>
      <c r="M146" t="s">
        <v>35</v>
      </c>
      <c r="N146" t="s">
        <v>53</v>
      </c>
      <c r="O146" s="1">
        <v>35082</v>
      </c>
    </row>
    <row r="147" spans="1:15">
      <c r="A147">
        <v>3100500</v>
      </c>
      <c r="B147" t="s">
        <v>337</v>
      </c>
      <c r="C147" t="s">
        <v>337</v>
      </c>
      <c r="D147" t="str">
        <f t="shared" si="2"/>
        <v>3100500 - #Impressions</v>
      </c>
      <c r="E147" t="s">
        <v>29</v>
      </c>
      <c r="F147" t="s">
        <v>30</v>
      </c>
      <c r="G147" t="s">
        <v>30</v>
      </c>
      <c r="H147" t="s">
        <v>328</v>
      </c>
      <c r="I147" t="s">
        <v>329</v>
      </c>
      <c r="J147" t="s">
        <v>33</v>
      </c>
      <c r="K147" t="s">
        <v>30</v>
      </c>
      <c r="L147" t="s">
        <v>39</v>
      </c>
      <c r="M147" t="s">
        <v>35</v>
      </c>
      <c r="N147" t="s">
        <v>40</v>
      </c>
      <c r="O147" s="1">
        <v>34636</v>
      </c>
    </row>
    <row r="148" spans="1:15">
      <c r="A148">
        <v>3101100</v>
      </c>
      <c r="B148" t="s">
        <v>338</v>
      </c>
      <c r="C148" t="s">
        <v>339</v>
      </c>
      <c r="D148" t="str">
        <f t="shared" si="2"/>
        <v>3101100 - Carburant, produits de nettoyage</v>
      </c>
      <c r="E148" t="s">
        <v>29</v>
      </c>
      <c r="F148" t="s">
        <v>30</v>
      </c>
      <c r="G148" t="s">
        <v>30</v>
      </c>
      <c r="H148" t="s">
        <v>328</v>
      </c>
      <c r="I148" t="s">
        <v>329</v>
      </c>
      <c r="J148" t="s">
        <v>33</v>
      </c>
      <c r="K148" t="s">
        <v>30</v>
      </c>
      <c r="L148" t="s">
        <v>330</v>
      </c>
      <c r="M148" t="s">
        <v>35</v>
      </c>
      <c r="N148" t="s">
        <v>36</v>
      </c>
      <c r="O148" s="1">
        <v>40166</v>
      </c>
    </row>
    <row r="149" spans="1:15">
      <c r="A149">
        <v>3101200</v>
      </c>
      <c r="B149" t="s">
        <v>340</v>
      </c>
      <c r="C149" t="s">
        <v>340</v>
      </c>
      <c r="D149" t="str">
        <f t="shared" si="2"/>
        <v>3101200 - #Reliures</v>
      </c>
      <c r="E149" t="s">
        <v>29</v>
      </c>
      <c r="F149" t="s">
        <v>30</v>
      </c>
      <c r="G149" t="s">
        <v>30</v>
      </c>
      <c r="H149" t="s">
        <v>328</v>
      </c>
      <c r="I149" t="s">
        <v>329</v>
      </c>
      <c r="J149" t="s">
        <v>33</v>
      </c>
      <c r="K149" t="s">
        <v>30</v>
      </c>
      <c r="L149" t="s">
        <v>39</v>
      </c>
      <c r="M149" t="s">
        <v>35</v>
      </c>
      <c r="N149" t="s">
        <v>40</v>
      </c>
      <c r="O149" s="1">
        <v>34636</v>
      </c>
    </row>
    <row r="150" spans="1:15">
      <c r="A150">
        <v>3102001</v>
      </c>
      <c r="B150" t="s">
        <v>341</v>
      </c>
      <c r="C150" t="s">
        <v>341</v>
      </c>
      <c r="D150" t="str">
        <f t="shared" si="2"/>
        <v>3102001 - Photocopies, copies</v>
      </c>
      <c r="E150" t="s">
        <v>29</v>
      </c>
      <c r="F150" t="s">
        <v>30</v>
      </c>
      <c r="G150" t="s">
        <v>30</v>
      </c>
      <c r="H150" t="s">
        <v>328</v>
      </c>
      <c r="I150" t="s">
        <v>329</v>
      </c>
      <c r="J150" t="s">
        <v>33</v>
      </c>
      <c r="K150" t="s">
        <v>30</v>
      </c>
      <c r="L150" t="s">
        <v>330</v>
      </c>
      <c r="M150" t="s">
        <v>35</v>
      </c>
      <c r="N150" t="s">
        <v>36</v>
      </c>
      <c r="O150" s="1">
        <v>40166</v>
      </c>
    </row>
    <row r="151" spans="1:15">
      <c r="A151">
        <v>3102002</v>
      </c>
      <c r="B151" t="s">
        <v>342</v>
      </c>
      <c r="C151" t="s">
        <v>343</v>
      </c>
      <c r="D151" t="str">
        <f t="shared" si="2"/>
        <v>3102002 - Imprimés, impressions</v>
      </c>
      <c r="E151" t="s">
        <v>29</v>
      </c>
      <c r="F151" t="s">
        <v>30</v>
      </c>
      <c r="G151" t="s">
        <v>30</v>
      </c>
      <c r="H151" t="s">
        <v>328</v>
      </c>
      <c r="I151" t="s">
        <v>329</v>
      </c>
      <c r="J151" t="s">
        <v>33</v>
      </c>
      <c r="K151" t="s">
        <v>30</v>
      </c>
      <c r="L151" t="s">
        <v>330</v>
      </c>
      <c r="M151" t="s">
        <v>35</v>
      </c>
      <c r="N151" t="s">
        <v>36</v>
      </c>
      <c r="O151" s="1">
        <v>40166</v>
      </c>
    </row>
    <row r="152" spans="1:15">
      <c r="A152">
        <v>3102100</v>
      </c>
      <c r="B152" t="s">
        <v>344</v>
      </c>
      <c r="C152" t="s">
        <v>344</v>
      </c>
      <c r="D152" t="str">
        <f t="shared" si="2"/>
        <v>3102100 - #Achat de livres</v>
      </c>
      <c r="E152" t="s">
        <v>29</v>
      </c>
      <c r="F152" t="s">
        <v>30</v>
      </c>
      <c r="G152" t="s">
        <v>30</v>
      </c>
      <c r="H152" t="s">
        <v>328</v>
      </c>
      <c r="I152" t="s">
        <v>329</v>
      </c>
      <c r="J152" t="s">
        <v>33</v>
      </c>
      <c r="K152" t="s">
        <v>30</v>
      </c>
      <c r="L152" t="s">
        <v>39</v>
      </c>
      <c r="M152" t="s">
        <v>35</v>
      </c>
      <c r="N152" t="s">
        <v>40</v>
      </c>
      <c r="O152" s="1">
        <v>34636</v>
      </c>
    </row>
    <row r="153" spans="1:15">
      <c r="A153">
        <v>3102101</v>
      </c>
      <c r="B153" t="s">
        <v>345</v>
      </c>
      <c r="C153" t="s">
        <v>346</v>
      </c>
      <c r="D153" t="str">
        <f t="shared" si="2"/>
        <v>3102101 - #Achats monographies - support physique</v>
      </c>
      <c r="E153" t="s">
        <v>29</v>
      </c>
      <c r="F153" t="s">
        <v>30</v>
      </c>
      <c r="G153" t="s">
        <v>30</v>
      </c>
      <c r="H153" t="s">
        <v>328</v>
      </c>
      <c r="I153" t="s">
        <v>329</v>
      </c>
      <c r="J153" t="s">
        <v>33</v>
      </c>
      <c r="K153" t="s">
        <v>30</v>
      </c>
      <c r="L153" t="s">
        <v>39</v>
      </c>
      <c r="M153" t="s">
        <v>35</v>
      </c>
      <c r="N153" t="s">
        <v>42</v>
      </c>
      <c r="O153" s="1">
        <v>39063</v>
      </c>
    </row>
    <row r="154" spans="1:15">
      <c r="A154">
        <v>3102102</v>
      </c>
      <c r="B154" t="s">
        <v>347</v>
      </c>
      <c r="C154" t="s">
        <v>348</v>
      </c>
      <c r="D154" t="str">
        <f t="shared" si="2"/>
        <v>3102102 - #Achats monographies - support numérique</v>
      </c>
      <c r="E154" t="s">
        <v>29</v>
      </c>
      <c r="F154" t="s">
        <v>30</v>
      </c>
      <c r="G154" t="s">
        <v>30</v>
      </c>
      <c r="H154" t="s">
        <v>328</v>
      </c>
      <c r="I154" t="s">
        <v>329</v>
      </c>
      <c r="J154" t="s">
        <v>33</v>
      </c>
      <c r="K154" t="s">
        <v>30</v>
      </c>
      <c r="L154" t="s">
        <v>39</v>
      </c>
      <c r="M154" t="s">
        <v>35</v>
      </c>
      <c r="N154" t="s">
        <v>42</v>
      </c>
      <c r="O154" s="1">
        <v>39063</v>
      </c>
    </row>
    <row r="155" spans="1:15">
      <c r="A155">
        <v>3102103</v>
      </c>
      <c r="B155" t="s">
        <v>349</v>
      </c>
      <c r="C155" t="s">
        <v>350</v>
      </c>
      <c r="D155" t="str">
        <f t="shared" si="2"/>
        <v>3102103 - #Achats monographies - support mixte</v>
      </c>
      <c r="E155" t="s">
        <v>29</v>
      </c>
      <c r="F155" t="s">
        <v>30</v>
      </c>
      <c r="G155" t="s">
        <v>30</v>
      </c>
      <c r="H155" t="s">
        <v>328</v>
      </c>
      <c r="I155" t="s">
        <v>329</v>
      </c>
      <c r="J155" t="s">
        <v>33</v>
      </c>
      <c r="K155" t="s">
        <v>30</v>
      </c>
      <c r="L155" t="s">
        <v>39</v>
      </c>
      <c r="M155" t="s">
        <v>35</v>
      </c>
      <c r="N155" t="s">
        <v>42</v>
      </c>
      <c r="O155" s="1">
        <v>39063</v>
      </c>
    </row>
    <row r="156" spans="1:15">
      <c r="A156">
        <v>3102111</v>
      </c>
      <c r="B156" t="s">
        <v>351</v>
      </c>
      <c r="C156" t="s">
        <v>352</v>
      </c>
      <c r="D156" t="str">
        <f t="shared" si="2"/>
        <v>3102111 - #Achats contenus Audio et video - support physique</v>
      </c>
      <c r="E156" t="s">
        <v>29</v>
      </c>
      <c r="F156" t="s">
        <v>30</v>
      </c>
      <c r="G156" t="s">
        <v>30</v>
      </c>
      <c r="H156" t="s">
        <v>328</v>
      </c>
      <c r="I156" t="s">
        <v>329</v>
      </c>
      <c r="J156" t="s">
        <v>33</v>
      </c>
      <c r="K156" t="s">
        <v>30</v>
      </c>
      <c r="L156" t="s">
        <v>39</v>
      </c>
      <c r="M156" t="s">
        <v>35</v>
      </c>
      <c r="N156" t="s">
        <v>42</v>
      </c>
      <c r="O156" s="1">
        <v>39063</v>
      </c>
    </row>
    <row r="157" spans="1:15">
      <c r="A157">
        <v>3102112</v>
      </c>
      <c r="B157" t="s">
        <v>353</v>
      </c>
      <c r="C157" t="s">
        <v>354</v>
      </c>
      <c r="D157" t="str">
        <f t="shared" si="2"/>
        <v>3102112 - #Achats contenus Audio et video - support numériqu</v>
      </c>
      <c r="E157" t="s">
        <v>29</v>
      </c>
      <c r="F157" t="s">
        <v>30</v>
      </c>
      <c r="G157" t="s">
        <v>30</v>
      </c>
      <c r="H157" t="s">
        <v>328</v>
      </c>
      <c r="I157" t="s">
        <v>329</v>
      </c>
      <c r="J157" t="s">
        <v>33</v>
      </c>
      <c r="K157" t="s">
        <v>30</v>
      </c>
      <c r="L157" t="s">
        <v>39</v>
      </c>
      <c r="M157" t="s">
        <v>35</v>
      </c>
      <c r="N157" t="s">
        <v>42</v>
      </c>
      <c r="O157" s="1">
        <v>39063</v>
      </c>
    </row>
    <row r="158" spans="1:15">
      <c r="A158">
        <v>3102113</v>
      </c>
      <c r="B158" t="s">
        <v>355</v>
      </c>
      <c r="C158" t="s">
        <v>356</v>
      </c>
      <c r="D158" t="str">
        <f t="shared" si="2"/>
        <v>3102113 - #Achats contenus Audio et video - support mixte</v>
      </c>
      <c r="E158" t="s">
        <v>29</v>
      </c>
      <c r="F158" t="s">
        <v>30</v>
      </c>
      <c r="G158" t="s">
        <v>30</v>
      </c>
      <c r="H158" t="s">
        <v>328</v>
      </c>
      <c r="I158" t="s">
        <v>329</v>
      </c>
      <c r="J158" t="s">
        <v>33</v>
      </c>
      <c r="K158" t="s">
        <v>30</v>
      </c>
      <c r="L158" t="s">
        <v>39</v>
      </c>
      <c r="M158" t="s">
        <v>35</v>
      </c>
      <c r="N158" t="s">
        <v>42</v>
      </c>
      <c r="O158" s="1">
        <v>39063</v>
      </c>
    </row>
    <row r="159" spans="1:15">
      <c r="A159">
        <v>3102120</v>
      </c>
      <c r="B159" t="s">
        <v>357</v>
      </c>
      <c r="C159" t="s">
        <v>357</v>
      </c>
      <c r="D159" t="str">
        <f t="shared" si="2"/>
        <v>3102120 - #Prêt de livres</v>
      </c>
      <c r="E159" t="s">
        <v>29</v>
      </c>
      <c r="F159" t="s">
        <v>30</v>
      </c>
      <c r="G159" t="s">
        <v>30</v>
      </c>
      <c r="H159" t="s">
        <v>328</v>
      </c>
      <c r="I159" t="s">
        <v>329</v>
      </c>
      <c r="J159" t="s">
        <v>33</v>
      </c>
      <c r="K159" t="s">
        <v>30</v>
      </c>
      <c r="L159" t="s">
        <v>39</v>
      </c>
      <c r="M159" t="s">
        <v>35</v>
      </c>
      <c r="N159" t="s">
        <v>42</v>
      </c>
      <c r="O159" s="1">
        <v>36216</v>
      </c>
    </row>
    <row r="160" spans="1:15">
      <c r="A160">
        <v>3102121</v>
      </c>
      <c r="B160" t="s">
        <v>358</v>
      </c>
      <c r="C160" t="s">
        <v>359</v>
      </c>
      <c r="D160" t="str">
        <f t="shared" si="2"/>
        <v>3102121 - #Emprunts de contenus - support physique</v>
      </c>
      <c r="E160" t="s">
        <v>29</v>
      </c>
      <c r="F160" t="s">
        <v>30</v>
      </c>
      <c r="G160" t="s">
        <v>30</v>
      </c>
      <c r="H160" t="s">
        <v>328</v>
      </c>
      <c r="I160" t="s">
        <v>329</v>
      </c>
      <c r="J160" t="s">
        <v>33</v>
      </c>
      <c r="K160" t="s">
        <v>30</v>
      </c>
      <c r="L160" t="s">
        <v>39</v>
      </c>
      <c r="M160" t="s">
        <v>35</v>
      </c>
      <c r="N160" t="s">
        <v>42</v>
      </c>
      <c r="O160" s="1">
        <v>39063</v>
      </c>
    </row>
    <row r="161" spans="1:15">
      <c r="A161">
        <v>3102122</v>
      </c>
      <c r="B161" t="s">
        <v>360</v>
      </c>
      <c r="C161" t="s">
        <v>361</v>
      </c>
      <c r="D161" t="str">
        <f t="shared" si="2"/>
        <v>3102122 - #Emprunts de contenus - support numérique</v>
      </c>
      <c r="E161" t="s">
        <v>29</v>
      </c>
      <c r="F161" t="s">
        <v>30</v>
      </c>
      <c r="G161" t="s">
        <v>30</v>
      </c>
      <c r="H161" t="s">
        <v>328</v>
      </c>
      <c r="I161" t="s">
        <v>329</v>
      </c>
      <c r="J161" t="s">
        <v>33</v>
      </c>
      <c r="K161" t="s">
        <v>30</v>
      </c>
      <c r="L161" t="s">
        <v>39</v>
      </c>
      <c r="M161" t="s">
        <v>35</v>
      </c>
      <c r="N161" t="s">
        <v>42</v>
      </c>
      <c r="O161" s="1">
        <v>39063</v>
      </c>
    </row>
    <row r="162" spans="1:15">
      <c r="A162">
        <v>3102123</v>
      </c>
      <c r="B162" t="s">
        <v>362</v>
      </c>
      <c r="C162" t="s">
        <v>363</v>
      </c>
      <c r="D162" t="str">
        <f t="shared" si="2"/>
        <v>3102123 - #Emprunts de contenus - support mixte</v>
      </c>
      <c r="E162" t="s">
        <v>29</v>
      </c>
      <c r="F162" t="s">
        <v>30</v>
      </c>
      <c r="G162" t="s">
        <v>30</v>
      </c>
      <c r="H162" t="s">
        <v>39</v>
      </c>
      <c r="J162" t="s">
        <v>33</v>
      </c>
      <c r="K162" t="s">
        <v>30</v>
      </c>
      <c r="L162" t="s">
        <v>39</v>
      </c>
      <c r="M162" t="s">
        <v>35</v>
      </c>
      <c r="N162" t="s">
        <v>42</v>
      </c>
      <c r="O162" s="1">
        <v>39063</v>
      </c>
    </row>
    <row r="163" spans="1:15">
      <c r="A163">
        <v>3102130</v>
      </c>
      <c r="B163" t="s">
        <v>364</v>
      </c>
      <c r="C163" t="s">
        <v>364</v>
      </c>
      <c r="D163" t="str">
        <f t="shared" si="2"/>
        <v>3102130 - #Base de données</v>
      </c>
      <c r="E163" t="s">
        <v>29</v>
      </c>
      <c r="F163" t="s">
        <v>30</v>
      </c>
      <c r="G163" t="s">
        <v>30</v>
      </c>
      <c r="H163" t="s">
        <v>328</v>
      </c>
      <c r="I163" t="s">
        <v>329</v>
      </c>
      <c r="J163" t="s">
        <v>33</v>
      </c>
      <c r="K163" t="s">
        <v>30</v>
      </c>
      <c r="L163" t="s">
        <v>39</v>
      </c>
      <c r="M163" t="s">
        <v>35</v>
      </c>
      <c r="N163" t="s">
        <v>42</v>
      </c>
      <c r="O163" s="1">
        <v>36216</v>
      </c>
    </row>
    <row r="164" spans="1:15">
      <c r="A164">
        <v>3102131</v>
      </c>
      <c r="B164" t="s">
        <v>365</v>
      </c>
      <c r="C164" t="s">
        <v>366</v>
      </c>
      <c r="D164" t="str">
        <f t="shared" si="2"/>
        <v>3102131 - #Accès ponctuels Bases données - support physique</v>
      </c>
      <c r="E164" t="s">
        <v>29</v>
      </c>
      <c r="F164" t="s">
        <v>30</v>
      </c>
      <c r="G164" t="s">
        <v>30</v>
      </c>
      <c r="H164" t="s">
        <v>328</v>
      </c>
      <c r="I164" t="s">
        <v>329</v>
      </c>
      <c r="J164" t="s">
        <v>33</v>
      </c>
      <c r="K164" t="s">
        <v>30</v>
      </c>
      <c r="L164" t="s">
        <v>39</v>
      </c>
      <c r="M164" t="s">
        <v>35</v>
      </c>
      <c r="N164" t="s">
        <v>42</v>
      </c>
      <c r="O164" s="1">
        <v>39063</v>
      </c>
    </row>
    <row r="165" spans="1:15">
      <c r="A165">
        <v>3102132</v>
      </c>
      <c r="B165" t="s">
        <v>367</v>
      </c>
      <c r="C165" t="s">
        <v>368</v>
      </c>
      <c r="D165" t="str">
        <f t="shared" si="2"/>
        <v>3102132 - #Accès ponctuels Bases données - support numérique</v>
      </c>
      <c r="E165" t="s">
        <v>29</v>
      </c>
      <c r="F165" t="s">
        <v>30</v>
      </c>
      <c r="G165" t="s">
        <v>30</v>
      </c>
      <c r="H165" t="s">
        <v>328</v>
      </c>
      <c r="I165" t="s">
        <v>329</v>
      </c>
      <c r="J165" t="s">
        <v>33</v>
      </c>
      <c r="K165" t="s">
        <v>30</v>
      </c>
      <c r="L165" t="s">
        <v>39</v>
      </c>
      <c r="M165" t="s">
        <v>35</v>
      </c>
      <c r="N165" t="s">
        <v>42</v>
      </c>
      <c r="O165" s="1">
        <v>39063</v>
      </c>
    </row>
    <row r="166" spans="1:15">
      <c r="A166">
        <v>3102133</v>
      </c>
      <c r="B166" t="s">
        <v>369</v>
      </c>
      <c r="C166" t="s">
        <v>370</v>
      </c>
      <c r="D166" t="str">
        <f t="shared" si="2"/>
        <v>3102133 - #Accès ponctuels Bases données - support mixte</v>
      </c>
      <c r="E166" t="s">
        <v>29</v>
      </c>
      <c r="F166" t="s">
        <v>30</v>
      </c>
      <c r="G166" t="s">
        <v>30</v>
      </c>
      <c r="H166" t="s">
        <v>39</v>
      </c>
      <c r="J166" t="s">
        <v>33</v>
      </c>
      <c r="K166" t="s">
        <v>30</v>
      </c>
      <c r="L166" t="s">
        <v>39</v>
      </c>
      <c r="M166" t="s">
        <v>35</v>
      </c>
      <c r="N166" t="s">
        <v>42</v>
      </c>
      <c r="O166" s="1">
        <v>39063</v>
      </c>
    </row>
    <row r="167" spans="1:15">
      <c r="A167">
        <v>3102141</v>
      </c>
      <c r="B167" t="s">
        <v>371</v>
      </c>
      <c r="C167" t="s">
        <v>372</v>
      </c>
      <c r="D167" t="str">
        <f t="shared" si="2"/>
        <v>3102141 - #Achats contenus autres - support physique</v>
      </c>
      <c r="E167" t="s">
        <v>29</v>
      </c>
      <c r="F167" t="s">
        <v>30</v>
      </c>
      <c r="G167" t="s">
        <v>30</v>
      </c>
      <c r="H167" t="s">
        <v>328</v>
      </c>
      <c r="I167" t="s">
        <v>329</v>
      </c>
      <c r="J167" t="s">
        <v>33</v>
      </c>
      <c r="K167" t="s">
        <v>30</v>
      </c>
      <c r="L167" t="s">
        <v>39</v>
      </c>
      <c r="M167" t="s">
        <v>35</v>
      </c>
      <c r="N167" t="s">
        <v>42</v>
      </c>
      <c r="O167" s="1">
        <v>39063</v>
      </c>
    </row>
    <row r="168" spans="1:15">
      <c r="A168">
        <v>3102142</v>
      </c>
      <c r="B168" t="s">
        <v>373</v>
      </c>
      <c r="C168" t="s">
        <v>374</v>
      </c>
      <c r="D168" t="str">
        <f t="shared" si="2"/>
        <v>3102142 - #Achats contenus autres - support numérique</v>
      </c>
      <c r="E168" t="s">
        <v>29</v>
      </c>
      <c r="F168" t="s">
        <v>30</v>
      </c>
      <c r="G168" t="s">
        <v>30</v>
      </c>
      <c r="H168" t="s">
        <v>328</v>
      </c>
      <c r="I168" t="s">
        <v>329</v>
      </c>
      <c r="J168" t="s">
        <v>33</v>
      </c>
      <c r="K168" t="s">
        <v>30</v>
      </c>
      <c r="L168" t="s">
        <v>39</v>
      </c>
      <c r="M168" t="s">
        <v>35</v>
      </c>
      <c r="N168" t="s">
        <v>42</v>
      </c>
      <c r="O168" s="1">
        <v>39063</v>
      </c>
    </row>
    <row r="169" spans="1:15">
      <c r="A169">
        <v>3102143</v>
      </c>
      <c r="B169" t="s">
        <v>375</v>
      </c>
      <c r="C169" t="s">
        <v>376</v>
      </c>
      <c r="D169" t="str">
        <f t="shared" si="2"/>
        <v>3102143 - #Achats contenus autres - support mixte</v>
      </c>
      <c r="E169" t="s">
        <v>29</v>
      </c>
      <c r="F169" t="s">
        <v>30</v>
      </c>
      <c r="G169" t="s">
        <v>30</v>
      </c>
      <c r="H169" t="s">
        <v>328</v>
      </c>
      <c r="I169" t="s">
        <v>329</v>
      </c>
      <c r="J169" t="s">
        <v>33</v>
      </c>
      <c r="K169" t="s">
        <v>30</v>
      </c>
      <c r="L169" t="s">
        <v>39</v>
      </c>
      <c r="M169" t="s">
        <v>35</v>
      </c>
      <c r="N169" t="s">
        <v>42</v>
      </c>
      <c r="O169" s="1">
        <v>39063</v>
      </c>
    </row>
    <row r="170" spans="1:15">
      <c r="A170">
        <v>3103000</v>
      </c>
      <c r="B170" t="s">
        <v>377</v>
      </c>
      <c r="C170" t="s">
        <v>378</v>
      </c>
      <c r="D170" t="str">
        <f t="shared" si="2"/>
        <v>3103000 - Livres, prêt livre, base de données, imprimés</v>
      </c>
      <c r="E170" t="s">
        <v>29</v>
      </c>
      <c r="F170" t="s">
        <v>30</v>
      </c>
      <c r="G170" t="s">
        <v>30</v>
      </c>
      <c r="H170" t="s">
        <v>328</v>
      </c>
      <c r="I170" t="s">
        <v>329</v>
      </c>
      <c r="J170" t="s">
        <v>33</v>
      </c>
      <c r="K170" t="s">
        <v>30</v>
      </c>
      <c r="L170" t="s">
        <v>379</v>
      </c>
      <c r="M170" t="s">
        <v>35</v>
      </c>
      <c r="N170" t="s">
        <v>36</v>
      </c>
      <c r="O170" s="1">
        <v>40166</v>
      </c>
    </row>
    <row r="171" spans="1:15">
      <c r="A171">
        <v>3103101</v>
      </c>
      <c r="B171" t="s">
        <v>380</v>
      </c>
      <c r="C171" t="s">
        <v>381</v>
      </c>
      <c r="D171" t="str">
        <f t="shared" si="2"/>
        <v>3103101 - Abonnements de journaux,magazines (abonnem.)</v>
      </c>
      <c r="E171" t="s">
        <v>29</v>
      </c>
      <c r="F171" t="s">
        <v>30</v>
      </c>
      <c r="G171" t="s">
        <v>30</v>
      </c>
      <c r="H171" t="s">
        <v>328</v>
      </c>
      <c r="I171" t="s">
        <v>329</v>
      </c>
      <c r="J171" t="s">
        <v>33</v>
      </c>
      <c r="K171" t="s">
        <v>30</v>
      </c>
      <c r="L171" t="s">
        <v>379</v>
      </c>
      <c r="M171" t="s">
        <v>35</v>
      </c>
      <c r="N171" t="s">
        <v>36</v>
      </c>
      <c r="O171" s="1">
        <v>40166</v>
      </c>
    </row>
    <row r="172" spans="1:15">
      <c r="A172">
        <v>3103102</v>
      </c>
      <c r="B172" t="s">
        <v>382</v>
      </c>
      <c r="C172" t="s">
        <v>382</v>
      </c>
      <c r="D172" t="str">
        <f t="shared" si="2"/>
        <v>3103102 - Cotisations, membres</v>
      </c>
      <c r="E172" t="s">
        <v>29</v>
      </c>
      <c r="F172" t="s">
        <v>30</v>
      </c>
      <c r="G172" t="s">
        <v>30</v>
      </c>
      <c r="H172" t="s">
        <v>328</v>
      </c>
      <c r="I172" t="s">
        <v>329</v>
      </c>
      <c r="J172" t="s">
        <v>33</v>
      </c>
      <c r="K172" t="s">
        <v>30</v>
      </c>
      <c r="L172" t="s">
        <v>379</v>
      </c>
      <c r="M172" t="s">
        <v>35</v>
      </c>
      <c r="N172" t="s">
        <v>36</v>
      </c>
      <c r="O172" s="1">
        <v>40166</v>
      </c>
    </row>
    <row r="173" spans="1:15">
      <c r="A173">
        <v>3103200</v>
      </c>
      <c r="B173" t="s">
        <v>383</v>
      </c>
      <c r="C173" t="s">
        <v>384</v>
      </c>
      <c r="D173" t="str">
        <f t="shared" si="2"/>
        <v>3103200 - #Abonnements de journaux et périodiques</v>
      </c>
      <c r="E173" t="s">
        <v>29</v>
      </c>
      <c r="F173" t="s">
        <v>30</v>
      </c>
      <c r="G173" t="s">
        <v>30</v>
      </c>
      <c r="H173" t="s">
        <v>328</v>
      </c>
      <c r="I173" t="s">
        <v>329</v>
      </c>
      <c r="J173" t="s">
        <v>33</v>
      </c>
      <c r="K173" t="s">
        <v>30</v>
      </c>
      <c r="L173" t="s">
        <v>39</v>
      </c>
      <c r="M173" t="s">
        <v>35</v>
      </c>
      <c r="N173" t="s">
        <v>333</v>
      </c>
      <c r="O173" s="1">
        <v>34636</v>
      </c>
    </row>
    <row r="174" spans="1:15">
      <c r="A174">
        <v>3103210</v>
      </c>
      <c r="B174" t="s">
        <v>385</v>
      </c>
      <c r="C174" t="s">
        <v>385</v>
      </c>
      <c r="D174" t="str">
        <f t="shared" si="2"/>
        <v>3103210 - #Cotisations</v>
      </c>
      <c r="E174" t="s">
        <v>29</v>
      </c>
      <c r="F174" t="s">
        <v>30</v>
      </c>
      <c r="G174" t="s">
        <v>30</v>
      </c>
      <c r="H174" t="s">
        <v>328</v>
      </c>
      <c r="I174" t="s">
        <v>329</v>
      </c>
      <c r="J174" t="s">
        <v>33</v>
      </c>
      <c r="K174" t="s">
        <v>30</v>
      </c>
      <c r="L174" t="s">
        <v>39</v>
      </c>
      <c r="M174" t="s">
        <v>35</v>
      </c>
      <c r="N174" t="s">
        <v>53</v>
      </c>
      <c r="O174" s="1">
        <v>35080</v>
      </c>
    </row>
    <row r="175" spans="1:15">
      <c r="A175">
        <v>3103220</v>
      </c>
      <c r="B175" t="s">
        <v>386</v>
      </c>
      <c r="C175" t="s">
        <v>387</v>
      </c>
      <c r="D175" t="str">
        <f t="shared" si="2"/>
        <v>3103220 - #Abonnements aux périodiques électroniques</v>
      </c>
      <c r="E175" t="s">
        <v>29</v>
      </c>
      <c r="F175" t="s">
        <v>30</v>
      </c>
      <c r="G175" t="s">
        <v>30</v>
      </c>
      <c r="H175" t="s">
        <v>328</v>
      </c>
      <c r="I175" t="s">
        <v>329</v>
      </c>
      <c r="J175" t="s">
        <v>33</v>
      </c>
      <c r="K175" t="s">
        <v>30</v>
      </c>
      <c r="L175" t="s">
        <v>39</v>
      </c>
      <c r="M175" t="s">
        <v>35</v>
      </c>
      <c r="N175" t="s">
        <v>42</v>
      </c>
      <c r="O175" s="1">
        <v>36216</v>
      </c>
    </row>
    <row r="176" spans="1:15">
      <c r="A176">
        <v>3103221</v>
      </c>
      <c r="B176" t="s">
        <v>388</v>
      </c>
      <c r="C176" t="s">
        <v>389</v>
      </c>
      <c r="D176" t="str">
        <f t="shared" si="2"/>
        <v>3103221 - #Abonnements aux périodiques - support physique</v>
      </c>
      <c r="E176" t="s">
        <v>29</v>
      </c>
      <c r="F176" t="s">
        <v>30</v>
      </c>
      <c r="G176" t="s">
        <v>30</v>
      </c>
      <c r="H176" t="s">
        <v>328</v>
      </c>
      <c r="I176" t="s">
        <v>329</v>
      </c>
      <c r="J176" t="s">
        <v>33</v>
      </c>
      <c r="K176" t="s">
        <v>30</v>
      </c>
      <c r="L176" t="s">
        <v>39</v>
      </c>
      <c r="M176" t="s">
        <v>35</v>
      </c>
      <c r="N176" t="s">
        <v>42</v>
      </c>
      <c r="O176" s="1">
        <v>39063</v>
      </c>
    </row>
    <row r="177" spans="1:15">
      <c r="A177">
        <v>3103222</v>
      </c>
      <c r="B177" t="s">
        <v>390</v>
      </c>
      <c r="C177" t="s">
        <v>391</v>
      </c>
      <c r="D177" t="str">
        <f t="shared" si="2"/>
        <v>3103222 - #Abonnements aux périodiques - support numérique</v>
      </c>
      <c r="E177" t="s">
        <v>29</v>
      </c>
      <c r="F177" t="s">
        <v>30</v>
      </c>
      <c r="G177" t="s">
        <v>30</v>
      </c>
      <c r="H177" t="s">
        <v>328</v>
      </c>
      <c r="I177" t="s">
        <v>329</v>
      </c>
      <c r="J177" t="s">
        <v>33</v>
      </c>
      <c r="K177" t="s">
        <v>30</v>
      </c>
      <c r="L177" t="s">
        <v>39</v>
      </c>
      <c r="M177" t="s">
        <v>35</v>
      </c>
      <c r="N177" t="s">
        <v>42</v>
      </c>
      <c r="O177" s="1">
        <v>39063</v>
      </c>
    </row>
    <row r="178" spans="1:15">
      <c r="A178">
        <v>3103223</v>
      </c>
      <c r="B178" t="s">
        <v>392</v>
      </c>
      <c r="C178" t="s">
        <v>393</v>
      </c>
      <c r="D178" t="str">
        <f t="shared" si="2"/>
        <v>3103223 - #Abonnements aux périodiques - support mixte</v>
      </c>
      <c r="E178" t="s">
        <v>29</v>
      </c>
      <c r="F178" t="s">
        <v>30</v>
      </c>
      <c r="G178" t="s">
        <v>30</v>
      </c>
      <c r="H178" t="s">
        <v>328</v>
      </c>
      <c r="I178" t="s">
        <v>329</v>
      </c>
      <c r="J178" t="s">
        <v>33</v>
      </c>
      <c r="K178" t="s">
        <v>30</v>
      </c>
      <c r="L178" t="s">
        <v>39</v>
      </c>
      <c r="M178" t="s">
        <v>35</v>
      </c>
      <c r="N178" t="s">
        <v>42</v>
      </c>
      <c r="O178" s="1">
        <v>39063</v>
      </c>
    </row>
    <row r="179" spans="1:15">
      <c r="A179">
        <v>3103230</v>
      </c>
      <c r="B179" t="s">
        <v>394</v>
      </c>
      <c r="C179" t="s">
        <v>395</v>
      </c>
      <c r="D179" t="str">
        <f t="shared" si="2"/>
        <v>3103230 - #Abonnements aux bases de données</v>
      </c>
      <c r="E179" t="s">
        <v>29</v>
      </c>
      <c r="F179" t="s">
        <v>30</v>
      </c>
      <c r="G179" t="s">
        <v>30</v>
      </c>
      <c r="H179" t="s">
        <v>328</v>
      </c>
      <c r="I179" t="s">
        <v>329</v>
      </c>
      <c r="J179" t="s">
        <v>33</v>
      </c>
      <c r="K179" t="s">
        <v>30</v>
      </c>
      <c r="L179" t="s">
        <v>39</v>
      </c>
      <c r="M179" t="s">
        <v>35</v>
      </c>
      <c r="N179" t="s">
        <v>42</v>
      </c>
      <c r="O179" s="1">
        <v>36216</v>
      </c>
    </row>
    <row r="180" spans="1:15">
      <c r="A180">
        <v>3103231</v>
      </c>
      <c r="B180" t="s">
        <v>396</v>
      </c>
      <c r="C180" t="s">
        <v>397</v>
      </c>
      <c r="D180" t="str">
        <f t="shared" si="2"/>
        <v>3103231 - #Abonnements bases données - support physique</v>
      </c>
      <c r="E180" t="s">
        <v>29</v>
      </c>
      <c r="F180" t="s">
        <v>30</v>
      </c>
      <c r="G180" t="s">
        <v>30</v>
      </c>
      <c r="H180" t="s">
        <v>328</v>
      </c>
      <c r="I180" t="s">
        <v>329</v>
      </c>
      <c r="J180" t="s">
        <v>33</v>
      </c>
      <c r="K180" t="s">
        <v>30</v>
      </c>
      <c r="L180" t="s">
        <v>39</v>
      </c>
      <c r="M180" t="s">
        <v>35</v>
      </c>
      <c r="N180" t="s">
        <v>42</v>
      </c>
      <c r="O180" s="1">
        <v>39063</v>
      </c>
    </row>
    <row r="181" spans="1:15">
      <c r="A181">
        <v>3103232</v>
      </c>
      <c r="B181" t="s">
        <v>398</v>
      </c>
      <c r="C181" t="s">
        <v>399</v>
      </c>
      <c r="D181" t="str">
        <f t="shared" si="2"/>
        <v>3103232 - #Abonnements bases données - support numérique</v>
      </c>
      <c r="E181" t="s">
        <v>29</v>
      </c>
      <c r="F181" t="s">
        <v>30</v>
      </c>
      <c r="G181" t="s">
        <v>30</v>
      </c>
      <c r="H181" t="s">
        <v>328</v>
      </c>
      <c r="I181" t="s">
        <v>329</v>
      </c>
      <c r="J181" t="s">
        <v>33</v>
      </c>
      <c r="K181" t="s">
        <v>30</v>
      </c>
      <c r="L181" t="s">
        <v>39</v>
      </c>
      <c r="M181" t="s">
        <v>35</v>
      </c>
      <c r="N181" t="s">
        <v>42</v>
      </c>
      <c r="O181" s="1">
        <v>39063</v>
      </c>
    </row>
    <row r="182" spans="1:15">
      <c r="A182">
        <v>3103233</v>
      </c>
      <c r="B182" t="s">
        <v>400</v>
      </c>
      <c r="C182" t="s">
        <v>401</v>
      </c>
      <c r="D182" t="str">
        <f t="shared" si="2"/>
        <v>3103233 - #Abonnements bases données - support mixte</v>
      </c>
      <c r="E182" t="s">
        <v>29</v>
      </c>
      <c r="F182" t="s">
        <v>30</v>
      </c>
      <c r="G182" t="s">
        <v>30</v>
      </c>
      <c r="H182" t="s">
        <v>328</v>
      </c>
      <c r="I182" t="s">
        <v>329</v>
      </c>
      <c r="J182" t="s">
        <v>33</v>
      </c>
      <c r="K182" t="s">
        <v>30</v>
      </c>
      <c r="L182" t="s">
        <v>39</v>
      </c>
      <c r="M182" t="s">
        <v>35</v>
      </c>
      <c r="N182" t="s">
        <v>42</v>
      </c>
      <c r="O182" s="1">
        <v>39063</v>
      </c>
    </row>
    <row r="183" spans="1:15">
      <c r="A183">
        <v>3103240</v>
      </c>
      <c r="B183" t="s">
        <v>402</v>
      </c>
      <c r="C183" t="s">
        <v>403</v>
      </c>
      <c r="D183" t="str">
        <f t="shared" si="2"/>
        <v>3103240 - #Abonnements aux suites, séries</v>
      </c>
      <c r="E183" t="s">
        <v>29</v>
      </c>
      <c r="F183" t="s">
        <v>30</v>
      </c>
      <c r="G183" t="s">
        <v>30</v>
      </c>
      <c r="H183" t="s">
        <v>328</v>
      </c>
      <c r="I183" t="s">
        <v>329</v>
      </c>
      <c r="J183" t="s">
        <v>33</v>
      </c>
      <c r="K183" t="s">
        <v>30</v>
      </c>
      <c r="L183" t="s">
        <v>39</v>
      </c>
      <c r="M183" t="s">
        <v>35</v>
      </c>
      <c r="N183" t="s">
        <v>42</v>
      </c>
      <c r="O183" s="1">
        <v>36216</v>
      </c>
    </row>
    <row r="184" spans="1:15">
      <c r="A184">
        <v>3103241</v>
      </c>
      <c r="B184" t="s">
        <v>404</v>
      </c>
      <c r="C184" t="s">
        <v>405</v>
      </c>
      <c r="D184" t="str">
        <f t="shared" si="2"/>
        <v>3103241 - #Abonnements suites,séries - support physique</v>
      </c>
      <c r="E184" t="s">
        <v>29</v>
      </c>
      <c r="F184" t="s">
        <v>30</v>
      </c>
      <c r="G184" t="s">
        <v>30</v>
      </c>
      <c r="H184" t="s">
        <v>328</v>
      </c>
      <c r="I184" t="s">
        <v>329</v>
      </c>
      <c r="J184" t="s">
        <v>33</v>
      </c>
      <c r="K184" t="s">
        <v>30</v>
      </c>
      <c r="L184" t="s">
        <v>39</v>
      </c>
      <c r="M184" t="s">
        <v>35</v>
      </c>
      <c r="N184" t="s">
        <v>42</v>
      </c>
      <c r="O184" s="1">
        <v>39063</v>
      </c>
    </row>
    <row r="185" spans="1:15">
      <c r="A185">
        <v>3103242</v>
      </c>
      <c r="B185" t="s">
        <v>406</v>
      </c>
      <c r="C185" t="s">
        <v>407</v>
      </c>
      <c r="D185" t="str">
        <f t="shared" si="2"/>
        <v>3103242 - #Abonnements suites,séries - support numérique</v>
      </c>
      <c r="E185" t="s">
        <v>29</v>
      </c>
      <c r="F185" t="s">
        <v>30</v>
      </c>
      <c r="G185" t="s">
        <v>30</v>
      </c>
      <c r="H185" t="s">
        <v>328</v>
      </c>
      <c r="I185" t="s">
        <v>329</v>
      </c>
      <c r="J185" t="s">
        <v>33</v>
      </c>
      <c r="K185" t="s">
        <v>30</v>
      </c>
      <c r="L185" t="s">
        <v>39</v>
      </c>
      <c r="M185" t="s">
        <v>35</v>
      </c>
      <c r="N185" t="s">
        <v>42</v>
      </c>
      <c r="O185" s="1">
        <v>39063</v>
      </c>
    </row>
    <row r="186" spans="1:15">
      <c r="A186">
        <v>3103243</v>
      </c>
      <c r="B186" t="s">
        <v>408</v>
      </c>
      <c r="C186" t="s">
        <v>409</v>
      </c>
      <c r="D186" t="str">
        <f t="shared" si="2"/>
        <v>3103243 - #Abonnements suites,séries - support mixte</v>
      </c>
      <c r="E186" t="s">
        <v>29</v>
      </c>
      <c r="F186" t="s">
        <v>30</v>
      </c>
      <c r="G186" t="s">
        <v>30</v>
      </c>
      <c r="H186" t="s">
        <v>328</v>
      </c>
      <c r="I186" t="s">
        <v>329</v>
      </c>
      <c r="J186" t="s">
        <v>33</v>
      </c>
      <c r="K186" t="s">
        <v>30</v>
      </c>
      <c r="L186" t="s">
        <v>39</v>
      </c>
      <c r="M186" t="s">
        <v>35</v>
      </c>
      <c r="N186" t="s">
        <v>42</v>
      </c>
      <c r="O186" s="1">
        <v>39063</v>
      </c>
    </row>
    <row r="187" spans="1:15">
      <c r="A187">
        <v>3103251</v>
      </c>
      <c r="B187" t="s">
        <v>410</v>
      </c>
      <c r="C187" t="s">
        <v>411</v>
      </c>
      <c r="D187" t="str">
        <f t="shared" si="2"/>
        <v>3103251 - #Abont.contenus Audio et video - support physique</v>
      </c>
      <c r="E187" t="s">
        <v>29</v>
      </c>
      <c r="F187" t="s">
        <v>30</v>
      </c>
      <c r="G187" t="s">
        <v>30</v>
      </c>
      <c r="H187" t="s">
        <v>39</v>
      </c>
      <c r="J187" t="s">
        <v>33</v>
      </c>
      <c r="K187" t="s">
        <v>30</v>
      </c>
      <c r="L187" t="s">
        <v>39</v>
      </c>
      <c r="M187" t="s">
        <v>35</v>
      </c>
      <c r="N187" t="s">
        <v>42</v>
      </c>
      <c r="O187" s="1">
        <v>39063</v>
      </c>
    </row>
    <row r="188" spans="1:15">
      <c r="A188">
        <v>3103252</v>
      </c>
      <c r="B188" t="s">
        <v>412</v>
      </c>
      <c r="C188" t="s">
        <v>413</v>
      </c>
      <c r="D188" t="str">
        <f t="shared" si="2"/>
        <v>3103252 - #Abont.contenus Audio et video - support numérique</v>
      </c>
      <c r="E188" t="s">
        <v>29</v>
      </c>
      <c r="F188" t="s">
        <v>30</v>
      </c>
      <c r="G188" t="s">
        <v>30</v>
      </c>
      <c r="H188" t="s">
        <v>39</v>
      </c>
      <c r="J188" t="s">
        <v>33</v>
      </c>
      <c r="K188" t="s">
        <v>30</v>
      </c>
      <c r="L188" t="s">
        <v>39</v>
      </c>
      <c r="M188" t="s">
        <v>35</v>
      </c>
      <c r="N188" t="s">
        <v>42</v>
      </c>
      <c r="O188" s="1">
        <v>39063</v>
      </c>
    </row>
    <row r="189" spans="1:15">
      <c r="A189">
        <v>3103253</v>
      </c>
      <c r="B189" t="s">
        <v>414</v>
      </c>
      <c r="C189" t="s">
        <v>415</v>
      </c>
      <c r="D189" t="str">
        <f t="shared" si="2"/>
        <v>3103253 - #Abont.contenus Audio et video - support mixte</v>
      </c>
      <c r="E189" t="s">
        <v>29</v>
      </c>
      <c r="F189" t="s">
        <v>30</v>
      </c>
      <c r="G189" t="s">
        <v>30</v>
      </c>
      <c r="H189" t="s">
        <v>39</v>
      </c>
      <c r="J189" t="s">
        <v>33</v>
      </c>
      <c r="K189" t="s">
        <v>30</v>
      </c>
      <c r="L189" t="s">
        <v>39</v>
      </c>
      <c r="M189" t="s">
        <v>35</v>
      </c>
      <c r="N189" t="s">
        <v>42</v>
      </c>
      <c r="O189" s="1">
        <v>39063</v>
      </c>
    </row>
    <row r="190" spans="1:15">
      <c r="A190">
        <v>3103261</v>
      </c>
      <c r="B190" t="s">
        <v>416</v>
      </c>
      <c r="C190" t="s">
        <v>417</v>
      </c>
      <c r="D190" t="str">
        <f t="shared" si="2"/>
        <v>3103261 - #Abonnements autres - support physique</v>
      </c>
      <c r="E190" t="s">
        <v>29</v>
      </c>
      <c r="F190" t="s">
        <v>30</v>
      </c>
      <c r="G190" t="s">
        <v>30</v>
      </c>
      <c r="H190" t="s">
        <v>39</v>
      </c>
      <c r="J190" t="s">
        <v>33</v>
      </c>
      <c r="K190" t="s">
        <v>30</v>
      </c>
      <c r="L190" t="s">
        <v>39</v>
      </c>
      <c r="M190" t="s">
        <v>35</v>
      </c>
      <c r="N190" t="s">
        <v>42</v>
      </c>
      <c r="O190" s="1">
        <v>39063</v>
      </c>
    </row>
    <row r="191" spans="1:15">
      <c r="A191">
        <v>3103262</v>
      </c>
      <c r="B191" t="s">
        <v>418</v>
      </c>
      <c r="C191" t="s">
        <v>419</v>
      </c>
      <c r="D191" t="str">
        <f t="shared" si="2"/>
        <v>3103262 - #Abonnements autres - support numérique</v>
      </c>
      <c r="E191" t="s">
        <v>29</v>
      </c>
      <c r="F191" t="s">
        <v>30</v>
      </c>
      <c r="G191" t="s">
        <v>30</v>
      </c>
      <c r="H191" t="s">
        <v>328</v>
      </c>
      <c r="I191" t="s">
        <v>329</v>
      </c>
      <c r="J191" t="s">
        <v>33</v>
      </c>
      <c r="K191" t="s">
        <v>30</v>
      </c>
      <c r="L191" t="s">
        <v>39</v>
      </c>
      <c r="M191" t="s">
        <v>35</v>
      </c>
      <c r="N191" t="s">
        <v>42</v>
      </c>
      <c r="O191" s="1">
        <v>39063</v>
      </c>
    </row>
    <row r="192" spans="1:15">
      <c r="A192">
        <v>3103263</v>
      </c>
      <c r="B192" t="s">
        <v>420</v>
      </c>
      <c r="C192" t="s">
        <v>421</v>
      </c>
      <c r="D192" t="str">
        <f t="shared" si="2"/>
        <v>3103263 - #Abonnements autres - support mixte</v>
      </c>
      <c r="E192" t="s">
        <v>29</v>
      </c>
      <c r="F192" t="s">
        <v>30</v>
      </c>
      <c r="G192" t="s">
        <v>30</v>
      </c>
      <c r="H192" t="s">
        <v>328</v>
      </c>
      <c r="I192" t="s">
        <v>329</v>
      </c>
      <c r="J192" t="s">
        <v>33</v>
      </c>
      <c r="K192" t="s">
        <v>30</v>
      </c>
      <c r="L192" t="s">
        <v>39</v>
      </c>
      <c r="M192" t="s">
        <v>35</v>
      </c>
      <c r="N192" t="s">
        <v>42</v>
      </c>
      <c r="O192" s="1">
        <v>39063</v>
      </c>
    </row>
    <row r="193" spans="1:15">
      <c r="A193">
        <v>3104500</v>
      </c>
      <c r="B193" t="s">
        <v>422</v>
      </c>
      <c r="C193" t="s">
        <v>423</v>
      </c>
      <c r="D193" t="str">
        <f t="shared" si="2"/>
        <v>3104500 - #Publications de communiqués, publicités</v>
      </c>
      <c r="E193" t="s">
        <v>29</v>
      </c>
      <c r="F193" t="s">
        <v>30</v>
      </c>
      <c r="G193" t="s">
        <v>30</v>
      </c>
      <c r="H193" t="s">
        <v>328</v>
      </c>
      <c r="I193" t="s">
        <v>329</v>
      </c>
      <c r="J193" t="s">
        <v>33</v>
      </c>
      <c r="K193" t="s">
        <v>30</v>
      </c>
      <c r="L193" t="s">
        <v>39</v>
      </c>
      <c r="M193" t="s">
        <v>35</v>
      </c>
      <c r="N193" t="s">
        <v>40</v>
      </c>
      <c r="O193" s="1">
        <v>34636</v>
      </c>
    </row>
    <row r="194" spans="1:15">
      <c r="A194">
        <v>3105001</v>
      </c>
      <c r="B194" t="s">
        <v>424</v>
      </c>
      <c r="C194" t="s">
        <v>425</v>
      </c>
      <c r="D194" t="str">
        <f t="shared" si="2"/>
        <v>3105001 - Denrées alimentaires pour la production de repas</v>
      </c>
      <c r="E194" t="s">
        <v>29</v>
      </c>
      <c r="F194" t="s">
        <v>30</v>
      </c>
      <c r="G194" t="s">
        <v>30</v>
      </c>
      <c r="H194" t="s">
        <v>328</v>
      </c>
      <c r="I194" t="s">
        <v>329</v>
      </c>
      <c r="J194" t="s">
        <v>33</v>
      </c>
      <c r="K194" t="s">
        <v>30</v>
      </c>
      <c r="L194" t="s">
        <v>330</v>
      </c>
      <c r="M194" t="s">
        <v>35</v>
      </c>
      <c r="N194" t="s">
        <v>426</v>
      </c>
      <c r="O194" s="1">
        <v>41093</v>
      </c>
    </row>
    <row r="195" spans="1:15">
      <c r="A195">
        <v>3106001</v>
      </c>
      <c r="B195" t="s">
        <v>427</v>
      </c>
      <c r="C195" t="s">
        <v>428</v>
      </c>
      <c r="D195" t="str">
        <f t="shared" ref="D195:D258" si="3">A195&amp;" "&amp;"-"&amp;" "&amp;C195</f>
        <v>3106001 - Fournitures laboratoire</v>
      </c>
      <c r="E195" t="s">
        <v>29</v>
      </c>
      <c r="F195" t="s">
        <v>30</v>
      </c>
      <c r="G195" t="s">
        <v>30</v>
      </c>
      <c r="H195" t="s">
        <v>328</v>
      </c>
      <c r="I195" t="s">
        <v>329</v>
      </c>
      <c r="J195" t="s">
        <v>33</v>
      </c>
      <c r="K195" t="s">
        <v>30</v>
      </c>
      <c r="L195" t="s">
        <v>429</v>
      </c>
      <c r="M195" t="s">
        <v>35</v>
      </c>
      <c r="N195" t="s">
        <v>36</v>
      </c>
      <c r="O195" s="1">
        <v>40166</v>
      </c>
    </row>
    <row r="196" spans="1:15">
      <c r="A196">
        <v>3106002</v>
      </c>
      <c r="B196" t="s">
        <v>430</v>
      </c>
      <c r="C196" t="s">
        <v>431</v>
      </c>
      <c r="D196" t="str">
        <f t="shared" si="3"/>
        <v>3106002 - Fournitures cliniques(MD)</v>
      </c>
      <c r="E196" t="s">
        <v>29</v>
      </c>
      <c r="F196" t="s">
        <v>30</v>
      </c>
      <c r="G196" t="s">
        <v>30</v>
      </c>
      <c r="H196" t="s">
        <v>328</v>
      </c>
      <c r="I196" t="s">
        <v>329</v>
      </c>
      <c r="J196" t="s">
        <v>33</v>
      </c>
      <c r="K196" t="s">
        <v>30</v>
      </c>
      <c r="L196" t="s">
        <v>429</v>
      </c>
      <c r="M196" t="s">
        <v>35</v>
      </c>
      <c r="N196" t="s">
        <v>36</v>
      </c>
      <c r="O196" s="1">
        <v>40166</v>
      </c>
    </row>
    <row r="197" spans="1:15">
      <c r="A197">
        <v>3106003</v>
      </c>
      <c r="B197" t="s">
        <v>432</v>
      </c>
      <c r="C197" t="s">
        <v>432</v>
      </c>
      <c r="D197" t="str">
        <f t="shared" si="3"/>
        <v>3106003 - Animaux</v>
      </c>
      <c r="E197" t="s">
        <v>29</v>
      </c>
      <c r="F197" t="s">
        <v>30</v>
      </c>
      <c r="G197" t="s">
        <v>30</v>
      </c>
      <c r="H197" t="s">
        <v>328</v>
      </c>
      <c r="I197" t="s">
        <v>329</v>
      </c>
      <c r="J197" t="s">
        <v>33</v>
      </c>
      <c r="K197" t="s">
        <v>30</v>
      </c>
      <c r="L197" t="s">
        <v>429</v>
      </c>
      <c r="M197" t="s">
        <v>35</v>
      </c>
      <c r="N197" t="s">
        <v>36</v>
      </c>
      <c r="O197" s="1">
        <v>40166</v>
      </c>
    </row>
    <row r="198" spans="1:15">
      <c r="A198">
        <v>3106004</v>
      </c>
      <c r="B198" t="s">
        <v>433</v>
      </c>
      <c r="C198" t="s">
        <v>433</v>
      </c>
      <c r="D198" t="str">
        <f t="shared" si="3"/>
        <v>3106004 - Implants</v>
      </c>
      <c r="E198" t="s">
        <v>29</v>
      </c>
      <c r="F198" t="s">
        <v>30</v>
      </c>
      <c r="G198" t="s">
        <v>30</v>
      </c>
      <c r="H198" t="s">
        <v>328</v>
      </c>
      <c r="I198" t="s">
        <v>329</v>
      </c>
      <c r="J198" t="s">
        <v>33</v>
      </c>
      <c r="K198" t="s">
        <v>30</v>
      </c>
      <c r="L198" t="s">
        <v>429</v>
      </c>
      <c r="M198" t="s">
        <v>35</v>
      </c>
      <c r="N198" t="s">
        <v>36</v>
      </c>
      <c r="O198" s="1">
        <v>40166</v>
      </c>
    </row>
    <row r="199" spans="1:15">
      <c r="A199">
        <v>3109000</v>
      </c>
      <c r="B199" t="s">
        <v>434</v>
      </c>
      <c r="C199" t="s">
        <v>435</v>
      </c>
      <c r="D199" t="str">
        <f t="shared" si="3"/>
        <v>3109000 - #Non-dépenses fonctionnement</v>
      </c>
      <c r="E199" t="s">
        <v>29</v>
      </c>
      <c r="F199" t="s">
        <v>30</v>
      </c>
      <c r="G199" t="s">
        <v>30</v>
      </c>
      <c r="H199" t="s">
        <v>39</v>
      </c>
      <c r="J199" t="s">
        <v>33</v>
      </c>
      <c r="K199" t="s">
        <v>30</v>
      </c>
      <c r="L199" t="s">
        <v>39</v>
      </c>
      <c r="M199" t="s">
        <v>35</v>
      </c>
      <c r="N199" t="s">
        <v>42</v>
      </c>
      <c r="O199" s="1">
        <v>39826</v>
      </c>
    </row>
    <row r="200" spans="1:15">
      <c r="A200">
        <v>3109500</v>
      </c>
      <c r="B200" t="s">
        <v>436</v>
      </c>
      <c r="C200" t="s">
        <v>437</v>
      </c>
      <c r="D200" t="str">
        <f t="shared" si="3"/>
        <v>3109500 - #Plan économie fonctionnement</v>
      </c>
      <c r="E200" t="s">
        <v>29</v>
      </c>
      <c r="F200" t="s">
        <v>30</v>
      </c>
      <c r="G200" t="s">
        <v>30</v>
      </c>
      <c r="H200" t="s">
        <v>39</v>
      </c>
      <c r="J200" t="s">
        <v>33</v>
      </c>
      <c r="K200" t="s">
        <v>30</v>
      </c>
      <c r="L200" t="s">
        <v>39</v>
      </c>
      <c r="M200" t="s">
        <v>35</v>
      </c>
      <c r="N200" t="s">
        <v>42</v>
      </c>
      <c r="O200" s="1">
        <v>39826</v>
      </c>
    </row>
    <row r="201" spans="1:15">
      <c r="A201">
        <v>3109999</v>
      </c>
      <c r="B201" t="s">
        <v>438</v>
      </c>
      <c r="C201" t="s">
        <v>439</v>
      </c>
      <c r="D201" t="str">
        <f t="shared" si="3"/>
        <v>3109999 - #Engagement fonctionnement CO</v>
      </c>
      <c r="E201" t="s">
        <v>29</v>
      </c>
      <c r="F201" t="s">
        <v>30</v>
      </c>
      <c r="G201" t="s">
        <v>30</v>
      </c>
      <c r="H201" t="s">
        <v>328</v>
      </c>
      <c r="I201" t="s">
        <v>329</v>
      </c>
      <c r="J201" t="s">
        <v>33</v>
      </c>
      <c r="K201" t="s">
        <v>30</v>
      </c>
      <c r="L201" t="s">
        <v>39</v>
      </c>
      <c r="M201" t="s">
        <v>35</v>
      </c>
      <c r="N201" t="s">
        <v>440</v>
      </c>
      <c r="O201" s="1">
        <v>36509</v>
      </c>
    </row>
    <row r="202" spans="1:15">
      <c r="A202">
        <v>3110001</v>
      </c>
      <c r="B202" t="s">
        <v>441</v>
      </c>
      <c r="C202" t="s">
        <v>442</v>
      </c>
      <c r="D202" t="str">
        <f t="shared" si="3"/>
        <v>3110001 - Matériel divers (hors immo)</v>
      </c>
      <c r="E202" t="s">
        <v>29</v>
      </c>
      <c r="F202" t="s">
        <v>30</v>
      </c>
      <c r="G202" t="s">
        <v>30</v>
      </c>
      <c r="H202" t="s">
        <v>328</v>
      </c>
      <c r="I202" t="s">
        <v>329</v>
      </c>
      <c r="J202" t="s">
        <v>33</v>
      </c>
      <c r="K202" t="s">
        <v>30</v>
      </c>
      <c r="L202" t="s">
        <v>443</v>
      </c>
      <c r="M202" t="s">
        <v>35</v>
      </c>
      <c r="N202" t="s">
        <v>36</v>
      </c>
      <c r="O202" s="1">
        <v>40166</v>
      </c>
    </row>
    <row r="203" spans="1:15">
      <c r="A203">
        <v>3110100</v>
      </c>
      <c r="B203" t="s">
        <v>444</v>
      </c>
      <c r="C203" t="s">
        <v>445</v>
      </c>
      <c r="D203" t="str">
        <f t="shared" si="3"/>
        <v>3110100 - #Acquisitions de matériel et machines</v>
      </c>
      <c r="E203" t="s">
        <v>29</v>
      </c>
      <c r="F203" t="s">
        <v>30</v>
      </c>
      <c r="G203" t="s">
        <v>30</v>
      </c>
      <c r="H203" t="s">
        <v>328</v>
      </c>
      <c r="I203" t="s">
        <v>329</v>
      </c>
      <c r="J203" t="s">
        <v>33</v>
      </c>
      <c r="K203" t="s">
        <v>30</v>
      </c>
      <c r="L203" t="s">
        <v>39</v>
      </c>
      <c r="M203" t="s">
        <v>35</v>
      </c>
      <c r="N203" t="s">
        <v>40</v>
      </c>
      <c r="O203" s="1">
        <v>34636</v>
      </c>
    </row>
    <row r="204" spans="1:15">
      <c r="A204">
        <v>3110200</v>
      </c>
      <c r="B204" t="s">
        <v>446</v>
      </c>
      <c r="C204" t="s">
        <v>447</v>
      </c>
      <c r="D204" t="str">
        <f t="shared" si="3"/>
        <v>3110200 - #Acquisition d'appareils scientifiques</v>
      </c>
      <c r="E204" t="s">
        <v>29</v>
      </c>
      <c r="F204" t="s">
        <v>30</v>
      </c>
      <c r="G204" t="s">
        <v>30</v>
      </c>
      <c r="H204" t="s">
        <v>328</v>
      </c>
      <c r="I204" t="s">
        <v>329</v>
      </c>
      <c r="J204" t="s">
        <v>33</v>
      </c>
      <c r="K204" t="s">
        <v>30</v>
      </c>
      <c r="L204" t="s">
        <v>39</v>
      </c>
      <c r="M204" t="s">
        <v>35</v>
      </c>
      <c r="N204" t="s">
        <v>40</v>
      </c>
      <c r="O204" s="1">
        <v>34636</v>
      </c>
    </row>
    <row r="205" spans="1:15">
      <c r="A205">
        <v>3110300</v>
      </c>
      <c r="B205" t="s">
        <v>448</v>
      </c>
      <c r="C205" t="s">
        <v>449</v>
      </c>
      <c r="D205" t="str">
        <f t="shared" si="3"/>
        <v>3110300 - #Acquisitions de mobilier</v>
      </c>
      <c r="E205" t="s">
        <v>29</v>
      </c>
      <c r="F205" t="s">
        <v>30</v>
      </c>
      <c r="G205" t="s">
        <v>30</v>
      </c>
      <c r="H205" t="s">
        <v>328</v>
      </c>
      <c r="I205" t="s">
        <v>329</v>
      </c>
      <c r="J205" t="s">
        <v>33</v>
      </c>
      <c r="K205" t="s">
        <v>30</v>
      </c>
      <c r="L205" t="s">
        <v>39</v>
      </c>
      <c r="M205" t="s">
        <v>35</v>
      </c>
      <c r="N205" t="s">
        <v>40</v>
      </c>
      <c r="O205" s="1">
        <v>34636</v>
      </c>
    </row>
    <row r="206" spans="1:15">
      <c r="A206">
        <v>3110600</v>
      </c>
      <c r="B206" t="s">
        <v>450</v>
      </c>
      <c r="C206" t="s">
        <v>451</v>
      </c>
      <c r="D206" t="str">
        <f t="shared" si="3"/>
        <v>3110600 - #Immobilisation en cours</v>
      </c>
      <c r="E206" t="s">
        <v>29</v>
      </c>
      <c r="F206" t="s">
        <v>30</v>
      </c>
      <c r="G206" t="s">
        <v>30</v>
      </c>
      <c r="H206" t="s">
        <v>39</v>
      </c>
      <c r="J206" t="s">
        <v>33</v>
      </c>
      <c r="K206" t="s">
        <v>30</v>
      </c>
      <c r="L206" t="s">
        <v>39</v>
      </c>
      <c r="M206" t="s">
        <v>35</v>
      </c>
      <c r="N206" t="s">
        <v>42</v>
      </c>
      <c r="O206" s="1">
        <v>40120</v>
      </c>
    </row>
    <row r="207" spans="1:15">
      <c r="A207">
        <v>3110601</v>
      </c>
      <c r="B207" t="s">
        <v>452</v>
      </c>
      <c r="C207" t="s">
        <v>453</v>
      </c>
      <c r="D207" t="str">
        <f t="shared" si="3"/>
        <v>3110601 - Immobilisations en cours</v>
      </c>
      <c r="E207" t="s">
        <v>29</v>
      </c>
      <c r="F207" t="s">
        <v>30</v>
      </c>
      <c r="G207" t="s">
        <v>30</v>
      </c>
      <c r="H207" t="s">
        <v>328</v>
      </c>
      <c r="I207" t="s">
        <v>329</v>
      </c>
      <c r="J207" t="s">
        <v>33</v>
      </c>
      <c r="K207" t="s">
        <v>30</v>
      </c>
      <c r="L207" t="s">
        <v>443</v>
      </c>
      <c r="M207" t="s">
        <v>35</v>
      </c>
      <c r="N207" t="s">
        <v>36</v>
      </c>
      <c r="O207" s="1">
        <v>40166</v>
      </c>
    </row>
    <row r="208" spans="1:15">
      <c r="A208">
        <v>3110700</v>
      </c>
      <c r="B208" t="s">
        <v>454</v>
      </c>
      <c r="C208" t="s">
        <v>454</v>
      </c>
      <c r="D208" t="str">
        <f t="shared" si="3"/>
        <v>3110700 - #Aménagements</v>
      </c>
      <c r="E208" t="s">
        <v>29</v>
      </c>
      <c r="F208" t="s">
        <v>30</v>
      </c>
      <c r="G208" t="s">
        <v>30</v>
      </c>
      <c r="H208" t="s">
        <v>328</v>
      </c>
      <c r="I208" t="s">
        <v>329</v>
      </c>
      <c r="J208" t="s">
        <v>33</v>
      </c>
      <c r="K208" t="s">
        <v>30</v>
      </c>
      <c r="L208" t="s">
        <v>39</v>
      </c>
      <c r="M208" t="s">
        <v>35</v>
      </c>
      <c r="N208" t="s">
        <v>42</v>
      </c>
      <c r="O208" s="1">
        <v>38925</v>
      </c>
    </row>
    <row r="209" spans="1:15">
      <c r="A209">
        <v>3110800</v>
      </c>
      <c r="B209" t="s">
        <v>455</v>
      </c>
      <c r="C209" t="s">
        <v>456</v>
      </c>
      <c r="D209" t="str">
        <f t="shared" si="3"/>
        <v>3110800 - #Acquisitions d'equipement audio-visuel pedagogiqu</v>
      </c>
      <c r="E209" t="s">
        <v>29</v>
      </c>
      <c r="F209" t="s">
        <v>30</v>
      </c>
      <c r="G209" t="s">
        <v>30</v>
      </c>
      <c r="H209" t="s">
        <v>328</v>
      </c>
      <c r="I209" t="s">
        <v>329</v>
      </c>
      <c r="J209" t="s">
        <v>33</v>
      </c>
      <c r="K209" t="s">
        <v>30</v>
      </c>
      <c r="L209" t="s">
        <v>39</v>
      </c>
      <c r="M209" t="s">
        <v>35</v>
      </c>
      <c r="N209" t="s">
        <v>40</v>
      </c>
      <c r="O209" s="1">
        <v>34636</v>
      </c>
    </row>
    <row r="210" spans="1:15">
      <c r="A210">
        <v>3111000</v>
      </c>
      <c r="B210" t="s">
        <v>457</v>
      </c>
      <c r="C210" t="s">
        <v>458</v>
      </c>
      <c r="D210" t="str">
        <f t="shared" si="3"/>
        <v>3111000 - Appareil scientifique (hors immo)</v>
      </c>
      <c r="E210" t="s">
        <v>29</v>
      </c>
      <c r="F210" t="s">
        <v>30</v>
      </c>
      <c r="G210" t="s">
        <v>30</v>
      </c>
      <c r="H210" t="s">
        <v>328</v>
      </c>
      <c r="I210" t="s">
        <v>329</v>
      </c>
      <c r="J210" t="s">
        <v>33</v>
      </c>
      <c r="K210" t="s">
        <v>30</v>
      </c>
      <c r="L210" t="s">
        <v>443</v>
      </c>
      <c r="M210" t="s">
        <v>35</v>
      </c>
      <c r="N210" t="s">
        <v>36</v>
      </c>
      <c r="O210" s="1">
        <v>40166</v>
      </c>
    </row>
    <row r="211" spans="1:15">
      <c r="A211">
        <v>3111002</v>
      </c>
      <c r="B211" t="s">
        <v>459</v>
      </c>
      <c r="C211" t="s">
        <v>459</v>
      </c>
      <c r="D211" t="str">
        <f t="shared" si="3"/>
        <v>3111002 - Mobilier (hors immo)</v>
      </c>
      <c r="E211" t="s">
        <v>29</v>
      </c>
      <c r="F211" t="s">
        <v>30</v>
      </c>
      <c r="G211" t="s">
        <v>30</v>
      </c>
      <c r="H211" t="s">
        <v>328</v>
      </c>
      <c r="I211" t="s">
        <v>329</v>
      </c>
      <c r="J211" t="s">
        <v>33</v>
      </c>
      <c r="K211" t="s">
        <v>30</v>
      </c>
      <c r="L211" t="s">
        <v>443</v>
      </c>
      <c r="M211" t="s">
        <v>35</v>
      </c>
      <c r="N211" t="s">
        <v>36</v>
      </c>
      <c r="O211" s="1">
        <v>40166</v>
      </c>
    </row>
    <row r="212" spans="1:15">
      <c r="A212">
        <v>3111003</v>
      </c>
      <c r="B212" t="s">
        <v>460</v>
      </c>
      <c r="C212" t="s">
        <v>461</v>
      </c>
      <c r="D212" t="str">
        <f t="shared" si="3"/>
        <v>3111003 - Aménagement (hors immo)</v>
      </c>
      <c r="E212" t="s">
        <v>29</v>
      </c>
      <c r="F212" t="s">
        <v>30</v>
      </c>
      <c r="G212" t="s">
        <v>30</v>
      </c>
      <c r="H212" t="s">
        <v>328</v>
      </c>
      <c r="I212" t="s">
        <v>329</v>
      </c>
      <c r="J212" t="s">
        <v>33</v>
      </c>
      <c r="K212" t="s">
        <v>30</v>
      </c>
      <c r="L212" t="s">
        <v>443</v>
      </c>
      <c r="M212" t="s">
        <v>35</v>
      </c>
      <c r="N212" t="s">
        <v>36</v>
      </c>
      <c r="O212" s="1">
        <v>40166</v>
      </c>
    </row>
    <row r="213" spans="1:15">
      <c r="A213">
        <v>3111004</v>
      </c>
      <c r="B213" t="s">
        <v>462</v>
      </c>
      <c r="C213" t="s">
        <v>463</v>
      </c>
      <c r="D213" t="str">
        <f t="shared" si="3"/>
        <v>3111004 - Matériel audiovisuel (hors immo)</v>
      </c>
      <c r="E213" t="s">
        <v>29</v>
      </c>
      <c r="F213" t="s">
        <v>30</v>
      </c>
      <c r="G213" t="s">
        <v>30</v>
      </c>
      <c r="H213" t="s">
        <v>328</v>
      </c>
      <c r="I213" t="s">
        <v>329</v>
      </c>
      <c r="J213" t="s">
        <v>33</v>
      </c>
      <c r="K213" t="s">
        <v>30</v>
      </c>
      <c r="L213" t="s">
        <v>443</v>
      </c>
      <c r="M213" t="s">
        <v>35</v>
      </c>
      <c r="N213" t="s">
        <v>36</v>
      </c>
      <c r="O213" s="1">
        <v>40166</v>
      </c>
    </row>
    <row r="214" spans="1:15">
      <c r="A214">
        <v>3113000</v>
      </c>
      <c r="B214" t="s">
        <v>464</v>
      </c>
      <c r="C214" t="s">
        <v>465</v>
      </c>
      <c r="D214" t="str">
        <f t="shared" si="3"/>
        <v>3113000 - Matériel informatique (hors immo)</v>
      </c>
      <c r="E214" t="s">
        <v>29</v>
      </c>
      <c r="F214" t="s">
        <v>30</v>
      </c>
      <c r="G214" t="s">
        <v>30</v>
      </c>
      <c r="H214" t="s">
        <v>328</v>
      </c>
      <c r="I214" t="s">
        <v>329</v>
      </c>
      <c r="J214" t="s">
        <v>33</v>
      </c>
      <c r="K214" t="s">
        <v>30</v>
      </c>
      <c r="L214" t="s">
        <v>443</v>
      </c>
      <c r="M214" t="s">
        <v>35</v>
      </c>
      <c r="N214" t="s">
        <v>36</v>
      </c>
      <c r="O214" s="1">
        <v>40166</v>
      </c>
    </row>
    <row r="215" spans="1:15">
      <c r="A215">
        <v>3114800</v>
      </c>
      <c r="B215" t="s">
        <v>466</v>
      </c>
      <c r="C215" t="s">
        <v>467</v>
      </c>
      <c r="D215" t="str">
        <f t="shared" si="3"/>
        <v>3114800 - #Achats de logiciels informatiques</v>
      </c>
      <c r="E215" t="s">
        <v>29</v>
      </c>
      <c r="F215" t="s">
        <v>30</v>
      </c>
      <c r="G215" t="s">
        <v>30</v>
      </c>
      <c r="H215" t="s">
        <v>328</v>
      </c>
      <c r="I215" t="s">
        <v>329</v>
      </c>
      <c r="J215" t="s">
        <v>33</v>
      </c>
      <c r="K215" t="s">
        <v>30</v>
      </c>
      <c r="L215" t="s">
        <v>39</v>
      </c>
      <c r="M215" t="s">
        <v>35</v>
      </c>
      <c r="N215" t="s">
        <v>40</v>
      </c>
      <c r="O215" s="1">
        <v>34636</v>
      </c>
    </row>
    <row r="216" spans="1:15">
      <c r="A216">
        <v>3114900</v>
      </c>
      <c r="B216" t="s">
        <v>468</v>
      </c>
      <c r="C216" t="s">
        <v>469</v>
      </c>
      <c r="D216" t="str">
        <f t="shared" si="3"/>
        <v>3114900 - #Achats de matériel informatique</v>
      </c>
      <c r="E216" t="s">
        <v>29</v>
      </c>
      <c r="F216" t="s">
        <v>30</v>
      </c>
      <c r="G216" t="s">
        <v>30</v>
      </c>
      <c r="H216" t="s">
        <v>328</v>
      </c>
      <c r="I216" t="s">
        <v>329</v>
      </c>
      <c r="J216" t="s">
        <v>33</v>
      </c>
      <c r="K216" t="s">
        <v>30</v>
      </c>
      <c r="L216" t="s">
        <v>39</v>
      </c>
      <c r="M216" t="s">
        <v>35</v>
      </c>
      <c r="N216" t="s">
        <v>40</v>
      </c>
      <c r="O216" s="1">
        <v>34636</v>
      </c>
    </row>
    <row r="217" spans="1:15">
      <c r="A217">
        <v>3118000</v>
      </c>
      <c r="B217" t="s">
        <v>470</v>
      </c>
      <c r="C217" t="s">
        <v>471</v>
      </c>
      <c r="D217" t="str">
        <f t="shared" si="3"/>
        <v>3118000 - Logiciels et autres incorporels (hors immo)</v>
      </c>
      <c r="E217" t="s">
        <v>29</v>
      </c>
      <c r="F217" t="s">
        <v>30</v>
      </c>
      <c r="G217" t="s">
        <v>30</v>
      </c>
      <c r="H217" t="s">
        <v>328</v>
      </c>
      <c r="I217" t="s">
        <v>329</v>
      </c>
      <c r="J217" t="s">
        <v>33</v>
      </c>
      <c r="K217" t="s">
        <v>30</v>
      </c>
      <c r="L217" t="s">
        <v>443</v>
      </c>
      <c r="M217" t="s">
        <v>35</v>
      </c>
      <c r="N217" t="s">
        <v>36</v>
      </c>
      <c r="O217" s="1">
        <v>40166</v>
      </c>
    </row>
    <row r="218" spans="1:15">
      <c r="A218">
        <v>3120000</v>
      </c>
      <c r="B218" t="s">
        <v>472</v>
      </c>
      <c r="C218" t="s">
        <v>473</v>
      </c>
      <c r="D218" t="str">
        <f t="shared" si="3"/>
        <v>3120000 - Compteur Electricité Serv. Industriels Genève(SIG)</v>
      </c>
      <c r="E218" t="s">
        <v>29</v>
      </c>
      <c r="F218" t="s">
        <v>30</v>
      </c>
      <c r="G218" t="s">
        <v>30</v>
      </c>
      <c r="H218" t="s">
        <v>328</v>
      </c>
      <c r="I218" t="s">
        <v>329</v>
      </c>
      <c r="J218" t="s">
        <v>33</v>
      </c>
      <c r="K218" t="s">
        <v>30</v>
      </c>
      <c r="L218" t="s">
        <v>474</v>
      </c>
      <c r="M218" t="s">
        <v>35</v>
      </c>
      <c r="N218" t="s">
        <v>36</v>
      </c>
      <c r="O218" s="1">
        <v>40166</v>
      </c>
    </row>
    <row r="219" spans="1:15">
      <c r="A219">
        <v>3120101</v>
      </c>
      <c r="B219" t="s">
        <v>475</v>
      </c>
      <c r="C219" t="s">
        <v>475</v>
      </c>
      <c r="D219" t="str">
        <f t="shared" si="3"/>
        <v>3120101 - Chauffage</v>
      </c>
      <c r="E219" t="s">
        <v>29</v>
      </c>
      <c r="F219" t="s">
        <v>30</v>
      </c>
      <c r="G219" t="s">
        <v>30</v>
      </c>
      <c r="H219" t="s">
        <v>328</v>
      </c>
      <c r="I219" t="s">
        <v>329</v>
      </c>
      <c r="J219" t="s">
        <v>33</v>
      </c>
      <c r="K219" t="s">
        <v>30</v>
      </c>
      <c r="L219" t="s">
        <v>476</v>
      </c>
      <c r="M219" t="s">
        <v>35</v>
      </c>
      <c r="N219" t="s">
        <v>36</v>
      </c>
      <c r="O219" s="1">
        <v>40166</v>
      </c>
    </row>
    <row r="220" spans="1:15">
      <c r="A220">
        <v>3120201</v>
      </c>
      <c r="B220" t="s">
        <v>477</v>
      </c>
      <c r="C220" t="s">
        <v>477</v>
      </c>
      <c r="D220" t="str">
        <f t="shared" si="3"/>
        <v>3120201 - Eau</v>
      </c>
      <c r="E220" t="s">
        <v>29</v>
      </c>
      <c r="F220" t="s">
        <v>30</v>
      </c>
      <c r="G220" t="s">
        <v>30</v>
      </c>
      <c r="H220" t="s">
        <v>328</v>
      </c>
      <c r="I220" t="s">
        <v>329</v>
      </c>
      <c r="J220" t="s">
        <v>33</v>
      </c>
      <c r="K220" t="s">
        <v>30</v>
      </c>
      <c r="L220" t="s">
        <v>474</v>
      </c>
      <c r="M220" t="s">
        <v>35</v>
      </c>
      <c r="N220" t="s">
        <v>36</v>
      </c>
      <c r="O220" s="1">
        <v>40166</v>
      </c>
    </row>
    <row r="221" spans="1:15">
      <c r="A221">
        <v>3120400</v>
      </c>
      <c r="B221" t="s">
        <v>478</v>
      </c>
      <c r="C221" t="s">
        <v>479</v>
      </c>
      <c r="D221" t="str">
        <f t="shared" si="3"/>
        <v>3120400 - #Consommation énergies, combustibles</v>
      </c>
      <c r="E221" t="s">
        <v>29</v>
      </c>
      <c r="F221" t="s">
        <v>30</v>
      </c>
      <c r="G221" t="s">
        <v>30</v>
      </c>
      <c r="H221" t="s">
        <v>328</v>
      </c>
      <c r="I221" t="s">
        <v>329</v>
      </c>
      <c r="J221" t="s">
        <v>33</v>
      </c>
      <c r="K221" t="s">
        <v>30</v>
      </c>
      <c r="L221" t="s">
        <v>39</v>
      </c>
      <c r="M221" t="s">
        <v>35</v>
      </c>
      <c r="N221" t="s">
        <v>40</v>
      </c>
      <c r="O221" s="1">
        <v>34636</v>
      </c>
    </row>
    <row r="222" spans="1:15">
      <c r="A222">
        <v>3130000</v>
      </c>
      <c r="B222" t="s">
        <v>480</v>
      </c>
      <c r="C222" t="s">
        <v>481</v>
      </c>
      <c r="D222" t="str">
        <f t="shared" si="3"/>
        <v>3130000 - Annonces, publications (hors emploi)</v>
      </c>
      <c r="E222" t="s">
        <v>29</v>
      </c>
      <c r="F222" t="s">
        <v>30</v>
      </c>
      <c r="G222" t="s">
        <v>30</v>
      </c>
      <c r="H222" t="s">
        <v>328</v>
      </c>
      <c r="I222" t="s">
        <v>329</v>
      </c>
      <c r="J222" t="s">
        <v>33</v>
      </c>
      <c r="K222" t="s">
        <v>30</v>
      </c>
      <c r="L222" t="s">
        <v>482</v>
      </c>
      <c r="M222" t="s">
        <v>35</v>
      </c>
      <c r="N222" t="s">
        <v>36</v>
      </c>
      <c r="O222" s="1">
        <v>40166</v>
      </c>
    </row>
    <row r="223" spans="1:15">
      <c r="A223">
        <v>3130010</v>
      </c>
      <c r="B223" t="s">
        <v>483</v>
      </c>
      <c r="C223" t="s">
        <v>483</v>
      </c>
      <c r="D223" t="str">
        <f t="shared" si="3"/>
        <v>3130010 - Télécommunications</v>
      </c>
      <c r="E223" t="s">
        <v>29</v>
      </c>
      <c r="F223" t="s">
        <v>30</v>
      </c>
      <c r="G223" t="s">
        <v>30</v>
      </c>
      <c r="H223" t="s">
        <v>328</v>
      </c>
      <c r="I223" t="s">
        <v>329</v>
      </c>
      <c r="J223" t="s">
        <v>33</v>
      </c>
      <c r="K223" t="s">
        <v>30</v>
      </c>
      <c r="L223" t="s">
        <v>482</v>
      </c>
      <c r="M223" t="s">
        <v>35</v>
      </c>
      <c r="N223" t="s">
        <v>36</v>
      </c>
      <c r="O223" s="1">
        <v>40166</v>
      </c>
    </row>
    <row r="224" spans="1:15">
      <c r="A224">
        <v>3130020</v>
      </c>
      <c r="B224" t="s">
        <v>484</v>
      </c>
      <c r="C224" t="s">
        <v>484</v>
      </c>
      <c r="D224" t="str">
        <f t="shared" si="3"/>
        <v>3130020 - Affranchissements</v>
      </c>
      <c r="E224" t="s">
        <v>29</v>
      </c>
      <c r="F224" t="s">
        <v>30</v>
      </c>
      <c r="G224" t="s">
        <v>30</v>
      </c>
      <c r="H224" t="s">
        <v>328</v>
      </c>
      <c r="I224" t="s">
        <v>329</v>
      </c>
      <c r="J224" t="s">
        <v>33</v>
      </c>
      <c r="K224" t="s">
        <v>30</v>
      </c>
      <c r="L224" t="s">
        <v>485</v>
      </c>
      <c r="M224" t="s">
        <v>35</v>
      </c>
      <c r="N224" t="s">
        <v>36</v>
      </c>
      <c r="O224" s="1">
        <v>40166</v>
      </c>
    </row>
    <row r="225" spans="1:15">
      <c r="A225">
        <v>3130050</v>
      </c>
      <c r="B225" t="s">
        <v>486</v>
      </c>
      <c r="C225" t="s">
        <v>487</v>
      </c>
      <c r="D225" t="str">
        <f t="shared" si="3"/>
        <v>3130050 - Frais de recouvrement SMD</v>
      </c>
      <c r="E225" t="s">
        <v>29</v>
      </c>
      <c r="F225" t="s">
        <v>30</v>
      </c>
      <c r="G225" t="s">
        <v>30</v>
      </c>
      <c r="H225" t="s">
        <v>328</v>
      </c>
      <c r="I225" t="s">
        <v>329</v>
      </c>
      <c r="J225" t="s">
        <v>33</v>
      </c>
      <c r="K225" t="s">
        <v>30</v>
      </c>
      <c r="L225" t="s">
        <v>482</v>
      </c>
      <c r="M225" t="s">
        <v>35</v>
      </c>
      <c r="N225" t="s">
        <v>36</v>
      </c>
      <c r="O225" s="1">
        <v>40166</v>
      </c>
    </row>
    <row r="226" spans="1:15">
      <c r="A226">
        <v>3130060</v>
      </c>
      <c r="B226" t="s">
        <v>488</v>
      </c>
      <c r="C226" t="s">
        <v>489</v>
      </c>
      <c r="D226" t="str">
        <f t="shared" si="3"/>
        <v>3130060 - Déménagement, transport (biens ou marchandises)</v>
      </c>
      <c r="E226" t="s">
        <v>29</v>
      </c>
      <c r="F226" t="s">
        <v>30</v>
      </c>
      <c r="G226" t="s">
        <v>30</v>
      </c>
      <c r="H226" t="s">
        <v>328</v>
      </c>
      <c r="I226" t="s">
        <v>329</v>
      </c>
      <c r="J226" t="s">
        <v>33</v>
      </c>
      <c r="K226" t="s">
        <v>30</v>
      </c>
      <c r="L226" t="s">
        <v>482</v>
      </c>
      <c r="M226" t="s">
        <v>35</v>
      </c>
      <c r="N226" t="s">
        <v>36</v>
      </c>
      <c r="O226" s="1">
        <v>40166</v>
      </c>
    </row>
    <row r="227" spans="1:15">
      <c r="A227">
        <v>3130071</v>
      </c>
      <c r="B227" t="s">
        <v>490</v>
      </c>
      <c r="C227" t="s">
        <v>491</v>
      </c>
      <c r="D227" t="str">
        <f t="shared" si="3"/>
        <v>3130071 - Frais bancaire et postaux</v>
      </c>
      <c r="E227" t="s">
        <v>29</v>
      </c>
      <c r="F227" t="s">
        <v>30</v>
      </c>
      <c r="G227" t="s">
        <v>30</v>
      </c>
      <c r="H227" t="s">
        <v>328</v>
      </c>
      <c r="I227" t="s">
        <v>329</v>
      </c>
      <c r="J227" t="s">
        <v>33</v>
      </c>
      <c r="K227" t="s">
        <v>30</v>
      </c>
      <c r="L227" t="s">
        <v>482</v>
      </c>
      <c r="M227" t="s">
        <v>35</v>
      </c>
      <c r="N227" t="s">
        <v>36</v>
      </c>
      <c r="O227" s="1">
        <v>40166</v>
      </c>
    </row>
    <row r="228" spans="1:15">
      <c r="A228">
        <v>3130072</v>
      </c>
      <c r="B228" t="s">
        <v>492</v>
      </c>
      <c r="C228" t="s">
        <v>492</v>
      </c>
      <c r="D228" t="str">
        <f t="shared" si="3"/>
        <v>3130072 - Différence de change</v>
      </c>
      <c r="E228" t="s">
        <v>29</v>
      </c>
      <c r="F228" t="s">
        <v>30</v>
      </c>
      <c r="G228" t="s">
        <v>30</v>
      </c>
      <c r="H228" t="s">
        <v>328</v>
      </c>
      <c r="I228" t="s">
        <v>329</v>
      </c>
      <c r="J228" t="s">
        <v>33</v>
      </c>
      <c r="K228" t="s">
        <v>30</v>
      </c>
      <c r="L228" t="s">
        <v>482</v>
      </c>
      <c r="M228" t="s">
        <v>35</v>
      </c>
      <c r="N228" t="s">
        <v>36</v>
      </c>
      <c r="O228" s="1">
        <v>40166</v>
      </c>
    </row>
    <row r="229" spans="1:15">
      <c r="A229">
        <v>3130073</v>
      </c>
      <c r="B229" t="s">
        <v>493</v>
      </c>
      <c r="C229" t="s">
        <v>494</v>
      </c>
      <c r="D229" t="str">
        <f t="shared" si="3"/>
        <v>3130073 - Carte de crédit frais encaissements</v>
      </c>
      <c r="E229" t="s">
        <v>29</v>
      </c>
      <c r="F229" t="s">
        <v>30</v>
      </c>
      <c r="G229" t="s">
        <v>30</v>
      </c>
      <c r="H229" t="s">
        <v>328</v>
      </c>
      <c r="I229" t="s">
        <v>329</v>
      </c>
      <c r="J229" t="s">
        <v>33</v>
      </c>
      <c r="K229" t="s">
        <v>30</v>
      </c>
      <c r="L229" t="s">
        <v>482</v>
      </c>
      <c r="M229" t="s">
        <v>35</v>
      </c>
      <c r="N229" t="s">
        <v>36</v>
      </c>
      <c r="O229" s="1">
        <v>40166</v>
      </c>
    </row>
    <row r="230" spans="1:15">
      <c r="A230">
        <v>3130130</v>
      </c>
      <c r="B230" t="s">
        <v>495</v>
      </c>
      <c r="C230" t="s">
        <v>496</v>
      </c>
      <c r="D230" t="str">
        <f t="shared" si="3"/>
        <v>3130130 - Surveillance, sécurité</v>
      </c>
      <c r="E230" t="s">
        <v>29</v>
      </c>
      <c r="F230" t="s">
        <v>30</v>
      </c>
      <c r="G230" t="s">
        <v>30</v>
      </c>
      <c r="H230" t="s">
        <v>328</v>
      </c>
      <c r="I230" t="s">
        <v>329</v>
      </c>
      <c r="J230" t="s">
        <v>33</v>
      </c>
      <c r="K230" t="s">
        <v>30</v>
      </c>
      <c r="L230" t="s">
        <v>482</v>
      </c>
      <c r="M230" t="s">
        <v>35</v>
      </c>
      <c r="N230" t="s">
        <v>36</v>
      </c>
      <c r="O230" s="1">
        <v>40166</v>
      </c>
    </row>
    <row r="231" spans="1:15">
      <c r="A231">
        <v>3130141</v>
      </c>
      <c r="B231" t="s">
        <v>497</v>
      </c>
      <c r="C231" t="s">
        <v>498</v>
      </c>
      <c r="D231" t="str">
        <f t="shared" si="3"/>
        <v>3130141 - Travaux de laboratoire, analyses</v>
      </c>
      <c r="E231" t="s">
        <v>29</v>
      </c>
      <c r="F231" t="s">
        <v>30</v>
      </c>
      <c r="G231" t="s">
        <v>30</v>
      </c>
      <c r="H231" t="s">
        <v>328</v>
      </c>
      <c r="I231" t="s">
        <v>329</v>
      </c>
      <c r="J231" t="s">
        <v>33</v>
      </c>
      <c r="K231" t="s">
        <v>30</v>
      </c>
      <c r="L231" t="s">
        <v>482</v>
      </c>
      <c r="M231" t="s">
        <v>35</v>
      </c>
      <c r="N231" t="s">
        <v>36</v>
      </c>
      <c r="O231" s="1">
        <v>40166</v>
      </c>
    </row>
    <row r="232" spans="1:15">
      <c r="A232">
        <v>3130142</v>
      </c>
      <c r="B232" t="s">
        <v>499</v>
      </c>
      <c r="C232" t="s">
        <v>499</v>
      </c>
      <c r="D232" t="str">
        <f t="shared" si="3"/>
        <v>3130142 - Patients simulés</v>
      </c>
      <c r="E232" t="s">
        <v>29</v>
      </c>
      <c r="F232" t="s">
        <v>30</v>
      </c>
      <c r="G232" t="s">
        <v>30</v>
      </c>
      <c r="H232" t="s">
        <v>328</v>
      </c>
      <c r="I232" t="s">
        <v>329</v>
      </c>
      <c r="J232" t="s">
        <v>33</v>
      </c>
      <c r="K232" t="s">
        <v>30</v>
      </c>
      <c r="L232" t="s">
        <v>482</v>
      </c>
      <c r="M232" t="s">
        <v>35</v>
      </c>
      <c r="N232" t="s">
        <v>36</v>
      </c>
      <c r="O232" s="1">
        <v>40166</v>
      </c>
    </row>
    <row r="233" spans="1:15">
      <c r="A233">
        <v>3130143</v>
      </c>
      <c r="B233" t="s">
        <v>500</v>
      </c>
      <c r="C233" t="s">
        <v>501</v>
      </c>
      <c r="D233" t="str">
        <f t="shared" si="3"/>
        <v>3130143 - Abattement scientifique</v>
      </c>
      <c r="E233" t="s">
        <v>29</v>
      </c>
      <c r="F233" t="s">
        <v>30</v>
      </c>
      <c r="G233" t="s">
        <v>30</v>
      </c>
      <c r="H233" t="s">
        <v>328</v>
      </c>
      <c r="I233" t="s">
        <v>329</v>
      </c>
      <c r="J233" t="s">
        <v>33</v>
      </c>
      <c r="K233" t="s">
        <v>30</v>
      </c>
      <c r="L233" t="s">
        <v>482</v>
      </c>
      <c r="M233" t="s">
        <v>35</v>
      </c>
      <c r="N233" t="s">
        <v>36</v>
      </c>
      <c r="O233" s="1">
        <v>40166</v>
      </c>
    </row>
    <row r="234" spans="1:15">
      <c r="A234">
        <v>3130144</v>
      </c>
      <c r="B234" t="s">
        <v>502</v>
      </c>
      <c r="C234" t="s">
        <v>503</v>
      </c>
      <c r="D234" t="str">
        <f t="shared" si="3"/>
        <v>3130144 - Abattement échec médical</v>
      </c>
      <c r="E234" t="s">
        <v>29</v>
      </c>
      <c r="F234" t="s">
        <v>30</v>
      </c>
      <c r="G234" t="s">
        <v>30</v>
      </c>
      <c r="H234" t="s">
        <v>328</v>
      </c>
      <c r="I234" t="s">
        <v>329</v>
      </c>
      <c r="J234" t="s">
        <v>33</v>
      </c>
      <c r="K234" t="s">
        <v>30</v>
      </c>
      <c r="L234" t="s">
        <v>482</v>
      </c>
      <c r="M234" t="s">
        <v>35</v>
      </c>
      <c r="N234" t="s">
        <v>36</v>
      </c>
      <c r="O234" s="1">
        <v>40166</v>
      </c>
    </row>
    <row r="235" spans="1:15">
      <c r="A235">
        <v>3130191</v>
      </c>
      <c r="B235" t="s">
        <v>504</v>
      </c>
      <c r="C235" t="s">
        <v>505</v>
      </c>
      <c r="D235" t="str">
        <f t="shared" si="3"/>
        <v>3130191 - Organisation évènements, congrès , manifestations</v>
      </c>
      <c r="E235" t="s">
        <v>29</v>
      </c>
      <c r="F235" t="s">
        <v>30</v>
      </c>
      <c r="G235" t="s">
        <v>30</v>
      </c>
      <c r="H235" t="s">
        <v>328</v>
      </c>
      <c r="I235" t="s">
        <v>329</v>
      </c>
      <c r="J235" t="s">
        <v>33</v>
      </c>
      <c r="K235" t="s">
        <v>30</v>
      </c>
      <c r="L235" t="s">
        <v>506</v>
      </c>
      <c r="M235" t="s">
        <v>35</v>
      </c>
      <c r="N235" t="s">
        <v>36</v>
      </c>
      <c r="O235" s="1">
        <v>40166</v>
      </c>
    </row>
    <row r="236" spans="1:15">
      <c r="A236">
        <v>3130192</v>
      </c>
      <c r="B236" t="s">
        <v>507</v>
      </c>
      <c r="C236" t="s">
        <v>507</v>
      </c>
      <c r="D236" t="str">
        <f t="shared" si="3"/>
        <v>3130192 - Salaires facturés</v>
      </c>
      <c r="E236" t="s">
        <v>29</v>
      </c>
      <c r="F236" t="s">
        <v>30</v>
      </c>
      <c r="G236" t="s">
        <v>30</v>
      </c>
      <c r="H236" t="s">
        <v>328</v>
      </c>
      <c r="I236" t="s">
        <v>329</v>
      </c>
      <c r="J236" t="s">
        <v>33</v>
      </c>
      <c r="K236" t="s">
        <v>30</v>
      </c>
      <c r="L236" t="s">
        <v>482</v>
      </c>
      <c r="M236" t="s">
        <v>35</v>
      </c>
      <c r="N236" t="s">
        <v>36</v>
      </c>
      <c r="O236" s="1">
        <v>40166</v>
      </c>
    </row>
    <row r="237" spans="1:15">
      <c r="A237">
        <v>3130193</v>
      </c>
      <c r="B237" t="s">
        <v>508</v>
      </c>
      <c r="C237" t="s">
        <v>508</v>
      </c>
      <c r="D237" t="str">
        <f t="shared" si="3"/>
        <v>3130193 - Commission CMD</v>
      </c>
      <c r="E237" t="s">
        <v>29</v>
      </c>
      <c r="F237" t="s">
        <v>30</v>
      </c>
      <c r="G237" t="s">
        <v>30</v>
      </c>
      <c r="H237" t="s">
        <v>328</v>
      </c>
      <c r="I237" t="s">
        <v>329</v>
      </c>
      <c r="J237" t="s">
        <v>33</v>
      </c>
      <c r="K237" t="s">
        <v>30</v>
      </c>
      <c r="L237" t="s">
        <v>482</v>
      </c>
      <c r="M237" t="s">
        <v>35</v>
      </c>
      <c r="N237" t="s">
        <v>36</v>
      </c>
      <c r="O237" s="1">
        <v>40166</v>
      </c>
    </row>
    <row r="238" spans="1:15">
      <c r="A238">
        <v>3130194</v>
      </c>
      <c r="B238" t="s">
        <v>509</v>
      </c>
      <c r="C238" t="s">
        <v>510</v>
      </c>
      <c r="D238" t="str">
        <f t="shared" si="3"/>
        <v>3130194 - OPE gestion des salaires DIP</v>
      </c>
      <c r="E238" t="s">
        <v>29</v>
      </c>
      <c r="F238" t="s">
        <v>30</v>
      </c>
      <c r="G238" t="s">
        <v>30</v>
      </c>
      <c r="H238" t="s">
        <v>328</v>
      </c>
      <c r="I238" t="s">
        <v>329</v>
      </c>
      <c r="J238" t="s">
        <v>33</v>
      </c>
      <c r="K238" t="s">
        <v>30</v>
      </c>
      <c r="L238" t="s">
        <v>511</v>
      </c>
      <c r="M238" t="s">
        <v>35</v>
      </c>
      <c r="N238" t="s">
        <v>36</v>
      </c>
      <c r="O238" s="1">
        <v>40166</v>
      </c>
    </row>
    <row r="239" spans="1:15">
      <c r="A239">
        <v>3130195</v>
      </c>
      <c r="B239" t="s">
        <v>512</v>
      </c>
      <c r="C239" t="s">
        <v>512</v>
      </c>
      <c r="D239" t="str">
        <f t="shared" si="3"/>
        <v>3130195 - Droits d'auteur</v>
      </c>
      <c r="E239" t="s">
        <v>29</v>
      </c>
      <c r="F239" t="s">
        <v>30</v>
      </c>
      <c r="G239" t="s">
        <v>30</v>
      </c>
      <c r="H239" t="s">
        <v>328</v>
      </c>
      <c r="I239" t="s">
        <v>329</v>
      </c>
      <c r="J239" t="s">
        <v>33</v>
      </c>
      <c r="K239" t="s">
        <v>30</v>
      </c>
      <c r="L239" t="s">
        <v>513</v>
      </c>
      <c r="M239" t="s">
        <v>35</v>
      </c>
      <c r="N239" t="s">
        <v>36</v>
      </c>
      <c r="O239" s="1">
        <v>40166</v>
      </c>
    </row>
    <row r="240" spans="1:15">
      <c r="A240">
        <v>3130196</v>
      </c>
      <c r="B240" t="s">
        <v>514</v>
      </c>
      <c r="C240" t="s">
        <v>514</v>
      </c>
      <c r="D240" t="str">
        <f t="shared" si="3"/>
        <v>3130196 - Blanchissage</v>
      </c>
      <c r="E240" t="s">
        <v>29</v>
      </c>
      <c r="F240" t="s">
        <v>30</v>
      </c>
      <c r="G240" t="s">
        <v>30</v>
      </c>
      <c r="H240" t="s">
        <v>328</v>
      </c>
      <c r="I240" t="s">
        <v>329</v>
      </c>
      <c r="J240" t="s">
        <v>33</v>
      </c>
      <c r="K240" t="s">
        <v>30</v>
      </c>
      <c r="L240" t="s">
        <v>482</v>
      </c>
      <c r="M240" t="s">
        <v>35</v>
      </c>
      <c r="N240" t="s">
        <v>36</v>
      </c>
      <c r="O240" s="1">
        <v>40166</v>
      </c>
    </row>
    <row r="241" spans="1:15">
      <c r="A241">
        <v>3131100</v>
      </c>
      <c r="B241" t="s">
        <v>515</v>
      </c>
      <c r="C241" t="s">
        <v>516</v>
      </c>
      <c r="D241" t="str">
        <f t="shared" si="3"/>
        <v>3131100 - #Carburants, pneumatiques</v>
      </c>
      <c r="E241" t="s">
        <v>29</v>
      </c>
      <c r="F241" t="s">
        <v>30</v>
      </c>
      <c r="G241" t="s">
        <v>30</v>
      </c>
      <c r="H241" t="s">
        <v>328</v>
      </c>
      <c r="I241" t="s">
        <v>329</v>
      </c>
      <c r="J241" t="s">
        <v>33</v>
      </c>
      <c r="K241" t="s">
        <v>30</v>
      </c>
      <c r="L241" t="s">
        <v>39</v>
      </c>
      <c r="M241" t="s">
        <v>35</v>
      </c>
      <c r="N241" t="s">
        <v>40</v>
      </c>
      <c r="O241" s="1">
        <v>34636</v>
      </c>
    </row>
    <row r="242" spans="1:15">
      <c r="A242">
        <v>3132000</v>
      </c>
      <c r="B242" t="s">
        <v>517</v>
      </c>
      <c r="C242" t="s">
        <v>518</v>
      </c>
      <c r="D242" t="str">
        <f t="shared" si="3"/>
        <v>3132000 - Mandat, honoraires, prestations</v>
      </c>
      <c r="E242" t="s">
        <v>29</v>
      </c>
      <c r="F242" t="s">
        <v>30</v>
      </c>
      <c r="G242" t="s">
        <v>30</v>
      </c>
      <c r="H242" t="s">
        <v>328</v>
      </c>
      <c r="I242" t="s">
        <v>329</v>
      </c>
      <c r="J242" t="s">
        <v>33</v>
      </c>
      <c r="K242" t="s">
        <v>30</v>
      </c>
      <c r="L242" t="s">
        <v>482</v>
      </c>
      <c r="M242" t="s">
        <v>35</v>
      </c>
      <c r="N242" t="s">
        <v>36</v>
      </c>
      <c r="O242" s="1">
        <v>40166</v>
      </c>
    </row>
    <row r="243" spans="1:15">
      <c r="A243">
        <v>3133001</v>
      </c>
      <c r="B243" t="s">
        <v>519</v>
      </c>
      <c r="C243" t="s">
        <v>520</v>
      </c>
      <c r="D243" t="str">
        <f t="shared" si="3"/>
        <v>3133001 - Licences charges utilisation informatique</v>
      </c>
      <c r="E243" t="s">
        <v>29</v>
      </c>
      <c r="F243" t="s">
        <v>30</v>
      </c>
      <c r="G243" t="s">
        <v>30</v>
      </c>
      <c r="H243" t="s">
        <v>328</v>
      </c>
      <c r="I243" t="s">
        <v>329</v>
      </c>
      <c r="J243" t="s">
        <v>33</v>
      </c>
      <c r="K243" t="s">
        <v>30</v>
      </c>
      <c r="L243" t="s">
        <v>482</v>
      </c>
      <c r="M243" t="s">
        <v>35</v>
      </c>
      <c r="N243" t="s">
        <v>36</v>
      </c>
      <c r="O243" s="1">
        <v>40194</v>
      </c>
    </row>
    <row r="244" spans="1:15">
      <c r="A244">
        <v>3134000</v>
      </c>
      <c r="B244" t="s">
        <v>521</v>
      </c>
      <c r="C244" t="s">
        <v>522</v>
      </c>
      <c r="D244" t="str">
        <f t="shared" si="3"/>
        <v>3134000 - Assurance incendies, matériel, véhicules, RC</v>
      </c>
      <c r="E244" t="s">
        <v>29</v>
      </c>
      <c r="F244" t="s">
        <v>30</v>
      </c>
      <c r="G244" t="s">
        <v>30</v>
      </c>
      <c r="H244" t="s">
        <v>328</v>
      </c>
      <c r="I244" t="s">
        <v>329</v>
      </c>
      <c r="J244" t="s">
        <v>33</v>
      </c>
      <c r="K244" t="s">
        <v>30</v>
      </c>
      <c r="L244" t="s">
        <v>482</v>
      </c>
      <c r="M244" t="s">
        <v>35</v>
      </c>
      <c r="N244" t="s">
        <v>36</v>
      </c>
      <c r="O244" s="1">
        <v>40166</v>
      </c>
    </row>
    <row r="245" spans="1:15">
      <c r="A245">
        <v>3134100</v>
      </c>
      <c r="B245" t="s">
        <v>523</v>
      </c>
      <c r="C245" t="s">
        <v>524</v>
      </c>
      <c r="D245" t="str">
        <f t="shared" si="3"/>
        <v>3134100 - #Laboratoire fournitures</v>
      </c>
      <c r="E245" t="s">
        <v>29</v>
      </c>
      <c r="F245" t="s">
        <v>30</v>
      </c>
      <c r="G245" t="s">
        <v>30</v>
      </c>
      <c r="H245" t="s">
        <v>328</v>
      </c>
      <c r="I245" t="s">
        <v>329</v>
      </c>
      <c r="J245" t="s">
        <v>33</v>
      </c>
      <c r="K245" t="s">
        <v>30</v>
      </c>
      <c r="L245" t="s">
        <v>39</v>
      </c>
      <c r="M245" t="s">
        <v>35</v>
      </c>
      <c r="N245" t="s">
        <v>40</v>
      </c>
      <c r="O245" s="1">
        <v>34636</v>
      </c>
    </row>
    <row r="246" spans="1:15">
      <c r="A246">
        <v>3134101</v>
      </c>
      <c r="B246" t="s">
        <v>525</v>
      </c>
      <c r="C246" t="s">
        <v>526</v>
      </c>
      <c r="D246" t="str">
        <f t="shared" si="3"/>
        <v>3134101 - #Laboratoire fournitures cliniques (SMD seulement)</v>
      </c>
      <c r="E246" t="s">
        <v>29</v>
      </c>
      <c r="F246" t="s">
        <v>30</v>
      </c>
      <c r="G246" t="s">
        <v>30</v>
      </c>
      <c r="H246" t="s">
        <v>328</v>
      </c>
      <c r="I246" t="s">
        <v>329</v>
      </c>
      <c r="J246" t="s">
        <v>33</v>
      </c>
      <c r="K246" t="s">
        <v>30</v>
      </c>
      <c r="L246" t="s">
        <v>39</v>
      </c>
      <c r="M246" t="s">
        <v>35</v>
      </c>
      <c r="N246" t="s">
        <v>56</v>
      </c>
      <c r="O246" s="1">
        <v>38126</v>
      </c>
    </row>
    <row r="247" spans="1:15">
      <c r="A247">
        <v>3134110</v>
      </c>
      <c r="B247" t="s">
        <v>527</v>
      </c>
      <c r="C247" t="s">
        <v>528</v>
      </c>
      <c r="D247" t="str">
        <f t="shared" si="3"/>
        <v>3134110 - #Achat d'animaux.</v>
      </c>
      <c r="E247" t="s">
        <v>29</v>
      </c>
      <c r="F247" t="s">
        <v>30</v>
      </c>
      <c r="G247" t="s">
        <v>30</v>
      </c>
      <c r="H247" t="s">
        <v>328</v>
      </c>
      <c r="I247" t="s">
        <v>329</v>
      </c>
      <c r="J247" t="s">
        <v>33</v>
      </c>
      <c r="K247" t="s">
        <v>30</v>
      </c>
      <c r="L247" t="s">
        <v>39</v>
      </c>
      <c r="M247" t="s">
        <v>35</v>
      </c>
      <c r="N247" t="s">
        <v>53</v>
      </c>
      <c r="O247" s="1">
        <v>35080</v>
      </c>
    </row>
    <row r="248" spans="1:15">
      <c r="A248">
        <v>3134120</v>
      </c>
      <c r="B248" t="s">
        <v>529</v>
      </c>
      <c r="C248" t="s">
        <v>530</v>
      </c>
      <c r="D248" t="str">
        <f t="shared" si="3"/>
        <v>3134120 - #Travaux de laboratoire</v>
      </c>
      <c r="E248" t="s">
        <v>29</v>
      </c>
      <c r="F248" t="s">
        <v>30</v>
      </c>
      <c r="G248" t="s">
        <v>30</v>
      </c>
      <c r="H248" t="s">
        <v>328</v>
      </c>
      <c r="I248" t="s">
        <v>329</v>
      </c>
      <c r="J248" t="s">
        <v>33</v>
      </c>
      <c r="K248" t="s">
        <v>30</v>
      </c>
      <c r="L248" t="s">
        <v>39</v>
      </c>
      <c r="M248" t="s">
        <v>35</v>
      </c>
      <c r="N248" t="s">
        <v>53</v>
      </c>
      <c r="O248" s="1">
        <v>35080</v>
      </c>
    </row>
    <row r="249" spans="1:15">
      <c r="A249">
        <v>3134140</v>
      </c>
      <c r="B249" t="s">
        <v>531</v>
      </c>
      <c r="C249" t="s">
        <v>531</v>
      </c>
      <c r="D249" t="str">
        <f t="shared" si="3"/>
        <v>3134140 - #Achats d'implants</v>
      </c>
      <c r="E249" t="s">
        <v>29</v>
      </c>
      <c r="F249" t="s">
        <v>30</v>
      </c>
      <c r="G249" t="s">
        <v>30</v>
      </c>
      <c r="H249" t="s">
        <v>328</v>
      </c>
      <c r="I249" t="s">
        <v>329</v>
      </c>
      <c r="J249" t="s">
        <v>33</v>
      </c>
      <c r="K249" t="s">
        <v>30</v>
      </c>
      <c r="L249" t="s">
        <v>39</v>
      </c>
      <c r="M249" t="s">
        <v>35</v>
      </c>
      <c r="N249" t="s">
        <v>42</v>
      </c>
      <c r="O249" s="1">
        <v>36622</v>
      </c>
    </row>
    <row r="250" spans="1:15">
      <c r="A250">
        <v>3134150</v>
      </c>
      <c r="B250" t="s">
        <v>532</v>
      </c>
      <c r="C250" t="s">
        <v>532</v>
      </c>
      <c r="D250" t="str">
        <f t="shared" si="3"/>
        <v>3134150 - #Patients simulés</v>
      </c>
      <c r="E250" t="s">
        <v>29</v>
      </c>
      <c r="F250" t="s">
        <v>30</v>
      </c>
      <c r="G250" t="s">
        <v>30</v>
      </c>
      <c r="H250" t="s">
        <v>328</v>
      </c>
      <c r="I250" t="s">
        <v>329</v>
      </c>
      <c r="J250" t="s">
        <v>33</v>
      </c>
      <c r="K250" t="s">
        <v>30</v>
      </c>
      <c r="L250" t="s">
        <v>39</v>
      </c>
      <c r="M250" t="s">
        <v>35</v>
      </c>
      <c r="N250" t="s">
        <v>42</v>
      </c>
      <c r="O250" s="1">
        <v>37006</v>
      </c>
    </row>
    <row r="251" spans="1:15">
      <c r="A251">
        <v>3134200</v>
      </c>
      <c r="B251" t="s">
        <v>533</v>
      </c>
      <c r="C251" t="s">
        <v>533</v>
      </c>
      <c r="D251" t="str">
        <f t="shared" si="3"/>
        <v>3134200 - Assurance accidents</v>
      </c>
      <c r="E251" t="s">
        <v>29</v>
      </c>
      <c r="F251" t="s">
        <v>30</v>
      </c>
      <c r="G251" t="s">
        <v>30</v>
      </c>
      <c r="H251" t="s">
        <v>328</v>
      </c>
      <c r="I251" t="s">
        <v>329</v>
      </c>
      <c r="J251" t="s">
        <v>33</v>
      </c>
      <c r="K251" t="s">
        <v>30</v>
      </c>
      <c r="L251" t="s">
        <v>482</v>
      </c>
      <c r="M251" t="s">
        <v>35</v>
      </c>
      <c r="N251" t="s">
        <v>36</v>
      </c>
      <c r="O251" s="1">
        <v>40166</v>
      </c>
    </row>
    <row r="252" spans="1:15">
      <c r="A252">
        <v>3137101</v>
      </c>
      <c r="B252" t="s">
        <v>534</v>
      </c>
      <c r="C252" t="s">
        <v>535</v>
      </c>
      <c r="D252" t="str">
        <f t="shared" si="3"/>
        <v>3137101 - TVA taux forfaitaires (TVA)</v>
      </c>
      <c r="E252" t="s">
        <v>29</v>
      </c>
      <c r="F252" t="s">
        <v>30</v>
      </c>
      <c r="G252" t="s">
        <v>30</v>
      </c>
      <c r="H252" t="s">
        <v>536</v>
      </c>
      <c r="I252" t="s">
        <v>537</v>
      </c>
      <c r="J252" t="s">
        <v>33</v>
      </c>
      <c r="K252" t="s">
        <v>30</v>
      </c>
      <c r="L252" t="s">
        <v>482</v>
      </c>
      <c r="M252" t="s">
        <v>35</v>
      </c>
      <c r="N252" t="s">
        <v>36</v>
      </c>
      <c r="O252" s="1">
        <v>40166</v>
      </c>
    </row>
    <row r="253" spans="1:15">
      <c r="A253">
        <v>3137102</v>
      </c>
      <c r="B253" t="s">
        <v>538</v>
      </c>
      <c r="C253" t="s">
        <v>539</v>
      </c>
      <c r="D253" t="str">
        <f t="shared" si="3"/>
        <v>3137102 - TVA charge subv.europe</v>
      </c>
      <c r="E253" t="s">
        <v>29</v>
      </c>
      <c r="F253" t="s">
        <v>30</v>
      </c>
      <c r="G253" t="s">
        <v>30</v>
      </c>
      <c r="H253" t="s">
        <v>536</v>
      </c>
      <c r="I253" t="s">
        <v>537</v>
      </c>
      <c r="J253" t="s">
        <v>33</v>
      </c>
      <c r="K253" t="s">
        <v>30</v>
      </c>
      <c r="L253" t="s">
        <v>482</v>
      </c>
      <c r="M253" t="s">
        <v>35</v>
      </c>
      <c r="N253" t="s">
        <v>36</v>
      </c>
      <c r="O253" s="1">
        <v>40166</v>
      </c>
    </row>
    <row r="254" spans="1:15">
      <c r="A254">
        <v>3138000</v>
      </c>
      <c r="B254" t="s">
        <v>540</v>
      </c>
      <c r="C254" t="s">
        <v>541</v>
      </c>
      <c r="D254" t="str">
        <f t="shared" si="3"/>
        <v>3138000 - Conférenciers jurés intervenants ext.</v>
      </c>
      <c r="E254" t="s">
        <v>29</v>
      </c>
      <c r="F254" t="s">
        <v>30</v>
      </c>
      <c r="G254" t="s">
        <v>30</v>
      </c>
      <c r="H254" t="s">
        <v>328</v>
      </c>
      <c r="I254" t="s">
        <v>329</v>
      </c>
      <c r="J254" t="s">
        <v>33</v>
      </c>
      <c r="K254" t="s">
        <v>30</v>
      </c>
      <c r="L254" t="s">
        <v>506</v>
      </c>
      <c r="M254" t="s">
        <v>35</v>
      </c>
      <c r="N254" t="s">
        <v>36</v>
      </c>
      <c r="O254" s="1">
        <v>40166</v>
      </c>
    </row>
    <row r="255" spans="1:15">
      <c r="A255">
        <v>3140100</v>
      </c>
      <c r="B255" t="s">
        <v>542</v>
      </c>
      <c r="C255" t="s">
        <v>543</v>
      </c>
      <c r="D255" t="str">
        <f t="shared" si="3"/>
        <v>3140100 - #Entretien et aménagement d'immeuble</v>
      </c>
      <c r="E255" t="s">
        <v>29</v>
      </c>
      <c r="F255" t="s">
        <v>30</v>
      </c>
      <c r="G255" t="s">
        <v>30</v>
      </c>
      <c r="H255" t="s">
        <v>328</v>
      </c>
      <c r="I255" t="s">
        <v>329</v>
      </c>
      <c r="J255" t="s">
        <v>33</v>
      </c>
      <c r="K255" t="s">
        <v>30</v>
      </c>
      <c r="L255" t="s">
        <v>39</v>
      </c>
      <c r="M255" t="s">
        <v>35</v>
      </c>
      <c r="N255" t="s">
        <v>40</v>
      </c>
      <c r="O255" s="1">
        <v>34636</v>
      </c>
    </row>
    <row r="256" spans="1:15">
      <c r="A256">
        <v>3140166</v>
      </c>
      <c r="B256" t="s">
        <v>544</v>
      </c>
      <c r="C256" t="s">
        <v>545</v>
      </c>
      <c r="D256" t="str">
        <f t="shared" si="3"/>
        <v>3140166 - #Charges immeubles de placement</v>
      </c>
      <c r="E256" t="s">
        <v>29</v>
      </c>
      <c r="F256" t="s">
        <v>30</v>
      </c>
      <c r="G256" t="s">
        <v>30</v>
      </c>
      <c r="H256" t="s">
        <v>328</v>
      </c>
      <c r="I256" t="s">
        <v>329</v>
      </c>
      <c r="J256" t="s">
        <v>33</v>
      </c>
      <c r="K256" t="s">
        <v>30</v>
      </c>
      <c r="L256" t="s">
        <v>39</v>
      </c>
      <c r="M256" t="s">
        <v>35</v>
      </c>
      <c r="N256" t="s">
        <v>42</v>
      </c>
      <c r="O256" s="1">
        <v>39408</v>
      </c>
    </row>
    <row r="257" spans="1:15">
      <c r="A257">
        <v>3144100</v>
      </c>
      <c r="B257" t="s">
        <v>546</v>
      </c>
      <c r="C257" t="s">
        <v>547</v>
      </c>
      <c r="D257" t="str">
        <f t="shared" si="3"/>
        <v>3144100 - Entretien courant des bâtiments, répar, nettoyage</v>
      </c>
      <c r="E257" t="s">
        <v>29</v>
      </c>
      <c r="F257" t="s">
        <v>30</v>
      </c>
      <c r="G257" t="s">
        <v>30</v>
      </c>
      <c r="H257" t="s">
        <v>328</v>
      </c>
      <c r="I257" t="s">
        <v>329</v>
      </c>
      <c r="J257" t="s">
        <v>33</v>
      </c>
      <c r="K257" t="s">
        <v>30</v>
      </c>
      <c r="L257" t="s">
        <v>476</v>
      </c>
      <c r="M257" t="s">
        <v>35</v>
      </c>
      <c r="N257" t="s">
        <v>36</v>
      </c>
      <c r="O257" s="1">
        <v>40166</v>
      </c>
    </row>
    <row r="258" spans="1:15">
      <c r="A258">
        <v>3150000</v>
      </c>
      <c r="B258" t="s">
        <v>548</v>
      </c>
      <c r="C258" t="s">
        <v>549</v>
      </c>
      <c r="D258" t="str">
        <f t="shared" si="3"/>
        <v>3150000 - Entretien d'équipements de bureau</v>
      </c>
      <c r="E258" t="s">
        <v>29</v>
      </c>
      <c r="F258" t="s">
        <v>30</v>
      </c>
      <c r="G258" t="s">
        <v>30</v>
      </c>
      <c r="H258" t="s">
        <v>328</v>
      </c>
      <c r="I258" t="s">
        <v>329</v>
      </c>
      <c r="J258" t="s">
        <v>33</v>
      </c>
      <c r="K258" t="s">
        <v>30</v>
      </c>
      <c r="L258" t="s">
        <v>550</v>
      </c>
      <c r="M258" t="s">
        <v>35</v>
      </c>
      <c r="N258" t="s">
        <v>36</v>
      </c>
      <c r="O258" s="1">
        <v>40166</v>
      </c>
    </row>
    <row r="259" spans="1:15">
      <c r="A259">
        <v>3150100</v>
      </c>
      <c r="B259" t="s">
        <v>551</v>
      </c>
      <c r="C259" t="s">
        <v>552</v>
      </c>
      <c r="D259" t="str">
        <f t="shared" ref="D259:D322" si="4">A259&amp;" "&amp;"-"&amp;" "&amp;C259</f>
        <v>3150100 - #Entretien matériel, machines et mobilier</v>
      </c>
      <c r="E259" t="s">
        <v>29</v>
      </c>
      <c r="F259" t="s">
        <v>30</v>
      </c>
      <c r="G259" t="s">
        <v>30</v>
      </c>
      <c r="H259" t="s">
        <v>328</v>
      </c>
      <c r="I259" t="s">
        <v>329</v>
      </c>
      <c r="J259" t="s">
        <v>33</v>
      </c>
      <c r="K259" t="s">
        <v>30</v>
      </c>
      <c r="L259" t="s">
        <v>39</v>
      </c>
      <c r="M259" t="s">
        <v>35</v>
      </c>
      <c r="N259" t="s">
        <v>40</v>
      </c>
      <c r="O259" s="1">
        <v>34636</v>
      </c>
    </row>
    <row r="260" spans="1:15">
      <c r="A260">
        <v>3150300</v>
      </c>
      <c r="B260" t="s">
        <v>553</v>
      </c>
      <c r="C260" t="s">
        <v>554</v>
      </c>
      <c r="D260" t="str">
        <f t="shared" si="4"/>
        <v>3150300 - #Entretien du mobilier</v>
      </c>
      <c r="E260" t="s">
        <v>29</v>
      </c>
      <c r="F260" t="s">
        <v>30</v>
      </c>
      <c r="G260" t="s">
        <v>30</v>
      </c>
      <c r="H260" t="s">
        <v>328</v>
      </c>
      <c r="I260" t="s">
        <v>329</v>
      </c>
      <c r="J260" t="s">
        <v>33</v>
      </c>
      <c r="K260" t="s">
        <v>30</v>
      </c>
      <c r="L260" t="s">
        <v>39</v>
      </c>
      <c r="M260" t="s">
        <v>35</v>
      </c>
      <c r="N260" t="s">
        <v>40</v>
      </c>
      <c r="O260" s="1">
        <v>34636</v>
      </c>
    </row>
    <row r="261" spans="1:15">
      <c r="A261">
        <v>3150900</v>
      </c>
      <c r="B261" t="s">
        <v>555</v>
      </c>
      <c r="C261" t="s">
        <v>556</v>
      </c>
      <c r="D261" t="str">
        <f t="shared" si="4"/>
        <v>3150900 - #Entretien, réparation de véhicules ou engins</v>
      </c>
      <c r="E261" t="s">
        <v>29</v>
      </c>
      <c r="F261" t="s">
        <v>30</v>
      </c>
      <c r="G261" t="s">
        <v>30</v>
      </c>
      <c r="H261" t="s">
        <v>328</v>
      </c>
      <c r="I261" t="s">
        <v>329</v>
      </c>
      <c r="J261" t="s">
        <v>33</v>
      </c>
      <c r="K261" t="s">
        <v>30</v>
      </c>
      <c r="L261" t="s">
        <v>39</v>
      </c>
      <c r="M261" t="s">
        <v>35</v>
      </c>
      <c r="N261" t="s">
        <v>40</v>
      </c>
      <c r="O261" s="1">
        <v>34636</v>
      </c>
    </row>
    <row r="262" spans="1:15">
      <c r="A262">
        <v>3151000</v>
      </c>
      <c r="B262" t="s">
        <v>557</v>
      </c>
      <c r="C262" t="s">
        <v>558</v>
      </c>
      <c r="D262" t="str">
        <f t="shared" si="4"/>
        <v>3151000 - Entretien, réparation de véhicules ou engins</v>
      </c>
      <c r="E262" t="s">
        <v>29</v>
      </c>
      <c r="F262" t="s">
        <v>30</v>
      </c>
      <c r="G262" t="s">
        <v>30</v>
      </c>
      <c r="H262" t="s">
        <v>328</v>
      </c>
      <c r="I262" t="s">
        <v>329</v>
      </c>
      <c r="J262" t="s">
        <v>33</v>
      </c>
      <c r="K262" t="s">
        <v>30</v>
      </c>
      <c r="L262" t="s">
        <v>550</v>
      </c>
      <c r="M262" t="s">
        <v>35</v>
      </c>
      <c r="N262" t="s">
        <v>36</v>
      </c>
      <c r="O262" s="1">
        <v>40166</v>
      </c>
    </row>
    <row r="263" spans="1:15">
      <c r="A263">
        <v>3153000</v>
      </c>
      <c r="B263" t="s">
        <v>559</v>
      </c>
      <c r="C263" t="s">
        <v>560</v>
      </c>
      <c r="D263" t="str">
        <f t="shared" si="4"/>
        <v>3153000 - Entretien matériels informatiques</v>
      </c>
      <c r="E263" t="s">
        <v>29</v>
      </c>
      <c r="F263" t="s">
        <v>30</v>
      </c>
      <c r="G263" t="s">
        <v>30</v>
      </c>
      <c r="H263" t="s">
        <v>328</v>
      </c>
      <c r="I263" t="s">
        <v>329</v>
      </c>
      <c r="J263" t="s">
        <v>33</v>
      </c>
      <c r="K263" t="s">
        <v>30</v>
      </c>
      <c r="L263" t="s">
        <v>550</v>
      </c>
      <c r="M263" t="s">
        <v>35</v>
      </c>
      <c r="N263" t="s">
        <v>36</v>
      </c>
      <c r="O263" s="1">
        <v>40166</v>
      </c>
    </row>
    <row r="264" spans="1:15">
      <c r="A264">
        <v>3154800</v>
      </c>
      <c r="B264" t="s">
        <v>561</v>
      </c>
      <c r="C264" t="s">
        <v>562</v>
      </c>
      <c r="D264" t="str">
        <f t="shared" si="4"/>
        <v>3154800 - #Entretien / mise à jour logiciels</v>
      </c>
      <c r="E264" t="s">
        <v>29</v>
      </c>
      <c r="F264" t="s">
        <v>30</v>
      </c>
      <c r="G264" t="s">
        <v>30</v>
      </c>
      <c r="H264" t="s">
        <v>328</v>
      </c>
      <c r="I264" t="s">
        <v>329</v>
      </c>
      <c r="J264" t="s">
        <v>33</v>
      </c>
      <c r="K264" t="s">
        <v>30</v>
      </c>
      <c r="L264" t="s">
        <v>39</v>
      </c>
      <c r="M264" t="s">
        <v>35</v>
      </c>
      <c r="N264" t="s">
        <v>40</v>
      </c>
      <c r="O264" s="1">
        <v>34636</v>
      </c>
    </row>
    <row r="265" spans="1:15">
      <c r="A265">
        <v>3154900</v>
      </c>
      <c r="B265" t="s">
        <v>563</v>
      </c>
      <c r="C265" t="s">
        <v>564</v>
      </c>
      <c r="D265" t="str">
        <f t="shared" si="4"/>
        <v>3154900 - #Entretien / réparation matériel informatique</v>
      </c>
      <c r="E265" t="s">
        <v>29</v>
      </c>
      <c r="F265" t="s">
        <v>30</v>
      </c>
      <c r="G265" t="s">
        <v>30</v>
      </c>
      <c r="H265" t="s">
        <v>328</v>
      </c>
      <c r="I265" t="s">
        <v>329</v>
      </c>
      <c r="J265" t="s">
        <v>33</v>
      </c>
      <c r="K265" t="s">
        <v>30</v>
      </c>
      <c r="L265" t="s">
        <v>39</v>
      </c>
      <c r="M265" t="s">
        <v>35</v>
      </c>
      <c r="N265" t="s">
        <v>40</v>
      </c>
      <c r="O265" s="1">
        <v>34636</v>
      </c>
    </row>
    <row r="266" spans="1:15">
      <c r="A266">
        <v>3156000</v>
      </c>
      <c r="B266" t="s">
        <v>565</v>
      </c>
      <c r="C266" t="s">
        <v>566</v>
      </c>
      <c r="D266" t="str">
        <f t="shared" si="4"/>
        <v>3156000 - Entretien des appareils médicaux (appareils scient</v>
      </c>
      <c r="E266" t="s">
        <v>29</v>
      </c>
      <c r="F266" t="s">
        <v>30</v>
      </c>
      <c r="G266" t="s">
        <v>30</v>
      </c>
      <c r="H266" t="s">
        <v>328</v>
      </c>
      <c r="I266" t="s">
        <v>329</v>
      </c>
      <c r="J266" t="s">
        <v>33</v>
      </c>
      <c r="K266" t="s">
        <v>30</v>
      </c>
      <c r="L266" t="s">
        <v>550</v>
      </c>
      <c r="M266" t="s">
        <v>35</v>
      </c>
      <c r="N266" t="s">
        <v>36</v>
      </c>
      <c r="O266" s="1">
        <v>40166</v>
      </c>
    </row>
    <row r="267" spans="1:15">
      <c r="A267">
        <v>3158000</v>
      </c>
      <c r="B267" t="s">
        <v>567</v>
      </c>
      <c r="C267" t="s">
        <v>568</v>
      </c>
      <c r="D267" t="str">
        <f t="shared" si="4"/>
        <v>3158000 - Maintenance des logiciels</v>
      </c>
      <c r="E267" t="s">
        <v>29</v>
      </c>
      <c r="F267" t="s">
        <v>30</v>
      </c>
      <c r="G267" t="s">
        <v>30</v>
      </c>
      <c r="H267" t="s">
        <v>328</v>
      </c>
      <c r="I267" t="s">
        <v>329</v>
      </c>
      <c r="J267" t="s">
        <v>33</v>
      </c>
      <c r="K267" t="s">
        <v>30</v>
      </c>
      <c r="L267" t="s">
        <v>550</v>
      </c>
      <c r="M267" t="s">
        <v>35</v>
      </c>
      <c r="N267" t="s">
        <v>36</v>
      </c>
      <c r="O267" s="1">
        <v>40166</v>
      </c>
    </row>
    <row r="268" spans="1:15">
      <c r="A268">
        <v>3160000</v>
      </c>
      <c r="B268" t="s">
        <v>569</v>
      </c>
      <c r="C268" t="s">
        <v>569</v>
      </c>
      <c r="D268" t="str">
        <f t="shared" si="4"/>
        <v>3160000 - Location de locaux</v>
      </c>
      <c r="E268" t="s">
        <v>29</v>
      </c>
      <c r="F268" t="s">
        <v>30</v>
      </c>
      <c r="G268" t="s">
        <v>30</v>
      </c>
      <c r="H268" t="s">
        <v>570</v>
      </c>
      <c r="I268" t="s">
        <v>571</v>
      </c>
      <c r="J268" t="s">
        <v>33</v>
      </c>
      <c r="K268" t="s">
        <v>30</v>
      </c>
      <c r="L268" t="s">
        <v>572</v>
      </c>
      <c r="M268" t="s">
        <v>35</v>
      </c>
      <c r="N268" t="s">
        <v>36</v>
      </c>
      <c r="O268" s="1">
        <v>40166</v>
      </c>
    </row>
    <row r="269" spans="1:15">
      <c r="A269">
        <v>3160100</v>
      </c>
      <c r="B269" t="s">
        <v>573</v>
      </c>
      <c r="C269" t="s">
        <v>574</v>
      </c>
      <c r="D269" t="str">
        <f t="shared" si="4"/>
        <v>3160100 - #Location matériel, mobilier, informatique</v>
      </c>
      <c r="E269" t="s">
        <v>29</v>
      </c>
      <c r="F269" t="s">
        <v>30</v>
      </c>
      <c r="G269" t="s">
        <v>30</v>
      </c>
      <c r="H269" t="s">
        <v>328</v>
      </c>
      <c r="I269" t="s">
        <v>329</v>
      </c>
      <c r="J269" t="s">
        <v>33</v>
      </c>
      <c r="K269" t="s">
        <v>30</v>
      </c>
      <c r="L269" t="s">
        <v>39</v>
      </c>
      <c r="M269" t="s">
        <v>35</v>
      </c>
      <c r="N269" t="s">
        <v>40</v>
      </c>
      <c r="O269" s="1">
        <v>34636</v>
      </c>
    </row>
    <row r="270" spans="1:15">
      <c r="A270">
        <v>3160150</v>
      </c>
      <c r="B270" t="s">
        <v>575</v>
      </c>
      <c r="C270" t="s">
        <v>576</v>
      </c>
      <c r="D270" t="str">
        <f t="shared" si="4"/>
        <v>3160150 - #Location de photocopieuse</v>
      </c>
      <c r="E270" t="s">
        <v>29</v>
      </c>
      <c r="F270" t="s">
        <v>30</v>
      </c>
      <c r="G270" t="s">
        <v>30</v>
      </c>
      <c r="H270" t="s">
        <v>328</v>
      </c>
      <c r="I270" t="s">
        <v>329</v>
      </c>
      <c r="J270" t="s">
        <v>33</v>
      </c>
      <c r="K270" t="s">
        <v>30</v>
      </c>
      <c r="L270" t="s">
        <v>39</v>
      </c>
      <c r="M270" t="s">
        <v>35</v>
      </c>
      <c r="N270" t="s">
        <v>42</v>
      </c>
      <c r="O270" s="1">
        <v>37307</v>
      </c>
    </row>
    <row r="271" spans="1:15">
      <c r="A271">
        <v>3160200</v>
      </c>
      <c r="B271" t="s">
        <v>577</v>
      </c>
      <c r="C271" t="s">
        <v>578</v>
      </c>
      <c r="D271" t="str">
        <f t="shared" si="4"/>
        <v>3160200 - #Licences informatiques, nouv.vers.logici</v>
      </c>
      <c r="E271" t="s">
        <v>29</v>
      </c>
      <c r="F271" t="s">
        <v>30</v>
      </c>
      <c r="G271" t="s">
        <v>30</v>
      </c>
      <c r="H271" t="s">
        <v>328</v>
      </c>
      <c r="I271" t="s">
        <v>329</v>
      </c>
      <c r="J271" t="s">
        <v>33</v>
      </c>
      <c r="K271" t="s">
        <v>30</v>
      </c>
      <c r="L271" t="s">
        <v>39</v>
      </c>
      <c r="M271" t="s">
        <v>35</v>
      </c>
      <c r="N271" t="s">
        <v>42</v>
      </c>
      <c r="O271" s="1">
        <v>36922</v>
      </c>
    </row>
    <row r="272" spans="1:15">
      <c r="A272">
        <v>3160300</v>
      </c>
      <c r="B272" t="s">
        <v>579</v>
      </c>
      <c r="C272" t="s">
        <v>580</v>
      </c>
      <c r="D272" t="str">
        <f t="shared" si="4"/>
        <v>3160300 - #Location bâtiments universitaires</v>
      </c>
      <c r="E272" t="s">
        <v>29</v>
      </c>
      <c r="F272" t="s">
        <v>30</v>
      </c>
      <c r="G272" t="s">
        <v>30</v>
      </c>
      <c r="H272" t="s">
        <v>581</v>
      </c>
      <c r="I272" t="s">
        <v>582</v>
      </c>
      <c r="J272" t="s">
        <v>33</v>
      </c>
      <c r="K272" t="s">
        <v>30</v>
      </c>
      <c r="L272" t="s">
        <v>39</v>
      </c>
      <c r="M272" t="s">
        <v>35</v>
      </c>
      <c r="N272" t="s">
        <v>42</v>
      </c>
      <c r="O272" s="1">
        <v>38862</v>
      </c>
    </row>
    <row r="273" spans="1:15">
      <c r="A273">
        <v>3160400</v>
      </c>
      <c r="B273" t="s">
        <v>583</v>
      </c>
      <c r="C273" t="s">
        <v>583</v>
      </c>
      <c r="D273" t="str">
        <f t="shared" si="4"/>
        <v>3160400 - #Frais financiers</v>
      </c>
      <c r="E273" t="s">
        <v>29</v>
      </c>
      <c r="F273" t="s">
        <v>30</v>
      </c>
      <c r="G273" t="s">
        <v>30</v>
      </c>
      <c r="H273" t="s">
        <v>581</v>
      </c>
      <c r="I273" t="s">
        <v>582</v>
      </c>
      <c r="J273" t="s">
        <v>33</v>
      </c>
      <c r="K273" t="s">
        <v>30</v>
      </c>
      <c r="L273" t="s">
        <v>39</v>
      </c>
      <c r="M273" t="s">
        <v>35</v>
      </c>
      <c r="N273" t="s">
        <v>42</v>
      </c>
      <c r="O273" s="1">
        <v>38862</v>
      </c>
    </row>
    <row r="274" spans="1:15">
      <c r="A274">
        <v>3161000</v>
      </c>
      <c r="B274" t="s">
        <v>584</v>
      </c>
      <c r="C274" t="s">
        <v>585</v>
      </c>
      <c r="D274" t="str">
        <f t="shared" si="4"/>
        <v>3161000 - #Loyers / redevances caféteria</v>
      </c>
      <c r="E274" t="s">
        <v>29</v>
      </c>
      <c r="F274" t="s">
        <v>30</v>
      </c>
      <c r="G274" t="s">
        <v>30</v>
      </c>
      <c r="H274" t="s">
        <v>570</v>
      </c>
      <c r="I274" t="s">
        <v>571</v>
      </c>
      <c r="J274" t="s">
        <v>33</v>
      </c>
      <c r="K274" t="s">
        <v>30</v>
      </c>
      <c r="L274" t="s">
        <v>39</v>
      </c>
      <c r="M274" t="s">
        <v>35</v>
      </c>
      <c r="N274" t="s">
        <v>40</v>
      </c>
      <c r="O274" s="1">
        <v>34636</v>
      </c>
    </row>
    <row r="275" spans="1:15">
      <c r="A275">
        <v>3161001</v>
      </c>
      <c r="B275" t="s">
        <v>586</v>
      </c>
      <c r="C275" t="s">
        <v>587</v>
      </c>
      <c r="D275" t="str">
        <f t="shared" si="4"/>
        <v>3161001 - Location de photocopieuse</v>
      </c>
      <c r="E275" t="s">
        <v>29</v>
      </c>
      <c r="F275" t="s">
        <v>30</v>
      </c>
      <c r="G275" t="s">
        <v>30</v>
      </c>
      <c r="H275" t="s">
        <v>328</v>
      </c>
      <c r="I275" t="s">
        <v>329</v>
      </c>
      <c r="J275" t="s">
        <v>33</v>
      </c>
      <c r="K275" t="s">
        <v>30</v>
      </c>
      <c r="L275" t="s">
        <v>572</v>
      </c>
      <c r="M275" t="s">
        <v>35</v>
      </c>
      <c r="N275" t="s">
        <v>36</v>
      </c>
      <c r="O275" s="1">
        <v>40166</v>
      </c>
    </row>
    <row r="276" spans="1:15">
      <c r="A276">
        <v>3161100</v>
      </c>
      <c r="B276" t="s">
        <v>588</v>
      </c>
      <c r="C276" t="s">
        <v>589</v>
      </c>
      <c r="D276" t="str">
        <f t="shared" si="4"/>
        <v>3161100 - Location de machines, véhicules, matériels et équi</v>
      </c>
      <c r="E276" t="s">
        <v>29</v>
      </c>
      <c r="F276" t="s">
        <v>30</v>
      </c>
      <c r="G276" t="s">
        <v>30</v>
      </c>
      <c r="H276" t="s">
        <v>328</v>
      </c>
      <c r="I276" t="s">
        <v>329</v>
      </c>
      <c r="J276" t="s">
        <v>33</v>
      </c>
      <c r="K276" t="s">
        <v>30</v>
      </c>
      <c r="L276" t="s">
        <v>572</v>
      </c>
      <c r="M276" t="s">
        <v>35</v>
      </c>
      <c r="N276" t="s">
        <v>36</v>
      </c>
      <c r="O276" s="1">
        <v>40166</v>
      </c>
    </row>
    <row r="277" spans="1:15">
      <c r="A277">
        <v>3169000</v>
      </c>
      <c r="B277" t="s">
        <v>590</v>
      </c>
      <c r="C277" t="s">
        <v>591</v>
      </c>
      <c r="D277" t="str">
        <f t="shared" si="4"/>
        <v>3169000 - Loyers,redevances caféteria</v>
      </c>
      <c r="E277" t="s">
        <v>29</v>
      </c>
      <c r="F277" t="s">
        <v>30</v>
      </c>
      <c r="G277" t="s">
        <v>30</v>
      </c>
      <c r="H277" t="s">
        <v>570</v>
      </c>
      <c r="I277" t="s">
        <v>571</v>
      </c>
      <c r="J277" t="s">
        <v>33</v>
      </c>
      <c r="K277" t="s">
        <v>30</v>
      </c>
      <c r="L277" t="s">
        <v>572</v>
      </c>
      <c r="M277" t="s">
        <v>35</v>
      </c>
      <c r="N277" t="s">
        <v>36</v>
      </c>
      <c r="O277" s="1">
        <v>40166</v>
      </c>
    </row>
    <row r="278" spans="1:15">
      <c r="A278">
        <v>3170001</v>
      </c>
      <c r="B278" t="s">
        <v>592</v>
      </c>
      <c r="C278" t="s">
        <v>593</v>
      </c>
      <c r="D278" t="str">
        <f t="shared" si="4"/>
        <v>3170001 - Déplacement Pers. Interne</v>
      </c>
      <c r="E278" t="s">
        <v>29</v>
      </c>
      <c r="F278" t="s">
        <v>30</v>
      </c>
      <c r="G278" t="s">
        <v>30</v>
      </c>
      <c r="H278" t="s">
        <v>328</v>
      </c>
      <c r="I278" t="s">
        <v>329</v>
      </c>
      <c r="J278" t="s">
        <v>33</v>
      </c>
      <c r="K278" t="s">
        <v>30</v>
      </c>
      <c r="L278" t="s">
        <v>594</v>
      </c>
      <c r="M278" t="s">
        <v>35</v>
      </c>
      <c r="N278" t="s">
        <v>36</v>
      </c>
      <c r="O278" s="1">
        <v>40194</v>
      </c>
    </row>
    <row r="279" spans="1:15">
      <c r="A279">
        <v>3170002</v>
      </c>
      <c r="B279" t="s">
        <v>595</v>
      </c>
      <c r="C279" t="s">
        <v>596</v>
      </c>
      <c r="D279" t="str">
        <f t="shared" si="4"/>
        <v>3170002 - Déplacement conférencier Externe</v>
      </c>
      <c r="E279" t="s">
        <v>29</v>
      </c>
      <c r="F279" t="s">
        <v>30</v>
      </c>
      <c r="G279" t="s">
        <v>30</v>
      </c>
      <c r="H279" t="s">
        <v>328</v>
      </c>
      <c r="I279" t="s">
        <v>329</v>
      </c>
      <c r="J279" t="s">
        <v>33</v>
      </c>
      <c r="K279" t="s">
        <v>30</v>
      </c>
      <c r="L279" t="s">
        <v>594</v>
      </c>
      <c r="M279" t="s">
        <v>35</v>
      </c>
      <c r="N279" t="s">
        <v>36</v>
      </c>
      <c r="O279" s="1">
        <v>40197</v>
      </c>
    </row>
    <row r="280" spans="1:15">
      <c r="A280">
        <v>3170100</v>
      </c>
      <c r="B280" t="s">
        <v>597</v>
      </c>
      <c r="C280" t="s">
        <v>598</v>
      </c>
      <c r="D280" t="str">
        <f t="shared" si="4"/>
        <v>3170100 - #Frais d'organisation de congrès</v>
      </c>
      <c r="E280" t="s">
        <v>29</v>
      </c>
      <c r="F280" t="s">
        <v>30</v>
      </c>
      <c r="G280" t="s">
        <v>30</v>
      </c>
      <c r="H280" t="s">
        <v>328</v>
      </c>
      <c r="I280" t="s">
        <v>329</v>
      </c>
      <c r="J280" t="s">
        <v>33</v>
      </c>
      <c r="K280" t="s">
        <v>30</v>
      </c>
      <c r="L280" t="s">
        <v>39</v>
      </c>
      <c r="M280" t="s">
        <v>35</v>
      </c>
      <c r="N280" t="s">
        <v>40</v>
      </c>
      <c r="O280" s="1">
        <v>34636</v>
      </c>
    </row>
    <row r="281" spans="1:15">
      <c r="A281">
        <v>3170101</v>
      </c>
      <c r="B281" t="s">
        <v>599</v>
      </c>
      <c r="C281" t="s">
        <v>600</v>
      </c>
      <c r="D281" t="str">
        <f t="shared" si="4"/>
        <v>3170101 - Repas, Pers. Interne</v>
      </c>
      <c r="E281" t="s">
        <v>29</v>
      </c>
      <c r="F281" t="s">
        <v>30</v>
      </c>
      <c r="G281" t="s">
        <v>30</v>
      </c>
      <c r="H281" t="s">
        <v>328</v>
      </c>
      <c r="I281" t="s">
        <v>329</v>
      </c>
      <c r="J281" t="s">
        <v>33</v>
      </c>
      <c r="K281" t="s">
        <v>30</v>
      </c>
      <c r="L281" t="s">
        <v>594</v>
      </c>
      <c r="M281" t="s">
        <v>35</v>
      </c>
      <c r="N281" t="s">
        <v>36</v>
      </c>
      <c r="O281" s="1">
        <v>40166</v>
      </c>
    </row>
    <row r="282" spans="1:15">
      <c r="A282">
        <v>3170102</v>
      </c>
      <c r="B282" t="s">
        <v>601</v>
      </c>
      <c r="C282" t="s">
        <v>602</v>
      </c>
      <c r="D282" t="str">
        <f t="shared" si="4"/>
        <v>3170102 - Repas, Conf. Externe</v>
      </c>
      <c r="E282" t="s">
        <v>29</v>
      </c>
      <c r="F282" t="s">
        <v>30</v>
      </c>
      <c r="G282" t="s">
        <v>30</v>
      </c>
      <c r="H282" t="s">
        <v>328</v>
      </c>
      <c r="I282" t="s">
        <v>329</v>
      </c>
      <c r="J282" t="s">
        <v>33</v>
      </c>
      <c r="K282" t="s">
        <v>30</v>
      </c>
      <c r="L282" t="s">
        <v>594</v>
      </c>
      <c r="M282" t="s">
        <v>35</v>
      </c>
      <c r="N282" t="s">
        <v>36</v>
      </c>
      <c r="O282" s="1">
        <v>40194</v>
      </c>
    </row>
    <row r="283" spans="1:15">
      <c r="A283">
        <v>3170103</v>
      </c>
      <c r="B283" t="s">
        <v>603</v>
      </c>
      <c r="C283" t="s">
        <v>603</v>
      </c>
      <c r="D283" t="str">
        <f t="shared" si="4"/>
        <v>3170103 - Per diem</v>
      </c>
      <c r="E283" t="s">
        <v>29</v>
      </c>
      <c r="F283" t="s">
        <v>30</v>
      </c>
      <c r="G283" t="s">
        <v>30</v>
      </c>
      <c r="H283" t="s">
        <v>328</v>
      </c>
      <c r="I283" t="s">
        <v>329</v>
      </c>
      <c r="J283" t="s">
        <v>33</v>
      </c>
      <c r="K283" t="s">
        <v>30</v>
      </c>
      <c r="L283" t="s">
        <v>594</v>
      </c>
      <c r="M283" t="s">
        <v>35</v>
      </c>
      <c r="N283" t="s">
        <v>36</v>
      </c>
      <c r="O283" s="1">
        <v>40194</v>
      </c>
    </row>
    <row r="284" spans="1:15">
      <c r="A284">
        <v>3170300</v>
      </c>
      <c r="B284" t="s">
        <v>604</v>
      </c>
      <c r="C284" t="s">
        <v>605</v>
      </c>
      <c r="D284" t="str">
        <f t="shared" si="4"/>
        <v>3170300 - #Frais de déplacements</v>
      </c>
      <c r="E284" t="s">
        <v>29</v>
      </c>
      <c r="F284" t="s">
        <v>30</v>
      </c>
      <c r="G284" t="s">
        <v>30</v>
      </c>
      <c r="H284" t="s">
        <v>328</v>
      </c>
      <c r="I284" t="s">
        <v>329</v>
      </c>
      <c r="J284" t="s">
        <v>33</v>
      </c>
      <c r="K284" t="s">
        <v>30</v>
      </c>
      <c r="L284" t="s">
        <v>39</v>
      </c>
      <c r="M284" t="s">
        <v>35</v>
      </c>
      <c r="N284" t="s">
        <v>40</v>
      </c>
      <c r="O284" s="1">
        <v>34636</v>
      </c>
    </row>
    <row r="285" spans="1:15">
      <c r="A285">
        <v>3170400</v>
      </c>
      <c r="B285" t="s">
        <v>606</v>
      </c>
      <c r="C285" t="s">
        <v>606</v>
      </c>
      <c r="D285" t="str">
        <f t="shared" si="4"/>
        <v>3170400 - #Repas</v>
      </c>
      <c r="E285" t="s">
        <v>29</v>
      </c>
      <c r="F285" t="s">
        <v>30</v>
      </c>
      <c r="G285" t="s">
        <v>30</v>
      </c>
      <c r="H285" t="s">
        <v>328</v>
      </c>
      <c r="I285" t="s">
        <v>329</v>
      </c>
      <c r="J285" t="s">
        <v>33</v>
      </c>
      <c r="K285" t="s">
        <v>30</v>
      </c>
      <c r="L285" t="s">
        <v>39</v>
      </c>
      <c r="M285" t="s">
        <v>35</v>
      </c>
      <c r="N285" t="s">
        <v>53</v>
      </c>
      <c r="O285" s="1">
        <v>35080</v>
      </c>
    </row>
    <row r="286" spans="1:15">
      <c r="A286">
        <v>3170700</v>
      </c>
      <c r="B286" t="s">
        <v>607</v>
      </c>
      <c r="C286" t="s">
        <v>608</v>
      </c>
      <c r="D286" t="str">
        <f t="shared" si="4"/>
        <v>3170700 - #Inscription conférence, congrès, colloques, cours</v>
      </c>
      <c r="E286" t="s">
        <v>29</v>
      </c>
      <c r="F286" t="s">
        <v>30</v>
      </c>
      <c r="G286" t="s">
        <v>30</v>
      </c>
      <c r="H286" t="s">
        <v>328</v>
      </c>
      <c r="I286" t="s">
        <v>329</v>
      </c>
      <c r="J286" t="s">
        <v>33</v>
      </c>
      <c r="K286" t="s">
        <v>30</v>
      </c>
      <c r="L286" t="s">
        <v>39</v>
      </c>
      <c r="M286" t="s">
        <v>35</v>
      </c>
      <c r="N286" t="s">
        <v>42</v>
      </c>
      <c r="O286" s="1">
        <v>36873</v>
      </c>
    </row>
    <row r="287" spans="1:15">
      <c r="A287">
        <v>3170990</v>
      </c>
      <c r="B287" t="s">
        <v>609</v>
      </c>
      <c r="C287" t="s">
        <v>610</v>
      </c>
      <c r="D287" t="str">
        <f t="shared" si="4"/>
        <v>3170990 - Inscriptions conférences colloques</v>
      </c>
      <c r="E287" t="s">
        <v>29</v>
      </c>
      <c r="F287" t="s">
        <v>30</v>
      </c>
      <c r="G287" t="s">
        <v>30</v>
      </c>
      <c r="H287" t="s">
        <v>328</v>
      </c>
      <c r="I287" t="s">
        <v>329</v>
      </c>
      <c r="J287" t="s">
        <v>33</v>
      </c>
      <c r="K287" t="s">
        <v>30</v>
      </c>
      <c r="L287" t="s">
        <v>594</v>
      </c>
      <c r="M287" t="s">
        <v>35</v>
      </c>
      <c r="N287" t="s">
        <v>36</v>
      </c>
      <c r="O287" s="1">
        <v>40166</v>
      </c>
    </row>
    <row r="288" spans="1:15">
      <c r="A288">
        <v>3180100</v>
      </c>
      <c r="B288" t="s">
        <v>611</v>
      </c>
      <c r="C288" t="s">
        <v>612</v>
      </c>
      <c r="D288" t="str">
        <f t="shared" si="4"/>
        <v>3180100 - #Conférenciers, intervenants ext., experts, jurés</v>
      </c>
      <c r="E288" t="s">
        <v>29</v>
      </c>
      <c r="F288" t="s">
        <v>30</v>
      </c>
      <c r="G288" t="s">
        <v>30</v>
      </c>
      <c r="H288" t="s">
        <v>328</v>
      </c>
      <c r="I288" t="s">
        <v>329</v>
      </c>
      <c r="J288" t="s">
        <v>33</v>
      </c>
      <c r="K288" t="s">
        <v>30</v>
      </c>
      <c r="L288" t="s">
        <v>39</v>
      </c>
      <c r="M288" t="s">
        <v>35</v>
      </c>
      <c r="N288" t="s">
        <v>46</v>
      </c>
      <c r="O288" s="1">
        <v>34830</v>
      </c>
    </row>
    <row r="289" spans="1:15">
      <c r="A289">
        <v>3180101</v>
      </c>
      <c r="B289" t="s">
        <v>613</v>
      </c>
      <c r="C289" t="s">
        <v>613</v>
      </c>
      <c r="D289" t="str">
        <f t="shared" si="4"/>
        <v>3180101 - Provision risque</v>
      </c>
      <c r="E289" t="s">
        <v>29</v>
      </c>
      <c r="F289" t="s">
        <v>30</v>
      </c>
      <c r="G289" t="s">
        <v>30</v>
      </c>
      <c r="H289" t="s">
        <v>536</v>
      </c>
      <c r="I289" t="s">
        <v>537</v>
      </c>
      <c r="J289" t="s">
        <v>33</v>
      </c>
      <c r="K289" t="s">
        <v>30</v>
      </c>
      <c r="L289" t="s">
        <v>614</v>
      </c>
      <c r="M289" t="s">
        <v>35</v>
      </c>
      <c r="N289" t="s">
        <v>36</v>
      </c>
      <c r="O289" s="1">
        <v>40166</v>
      </c>
    </row>
    <row r="290" spans="1:15">
      <c r="A290">
        <v>3180150</v>
      </c>
      <c r="B290" t="s">
        <v>615</v>
      </c>
      <c r="C290" t="s">
        <v>616</v>
      </c>
      <c r="D290" t="str">
        <f t="shared" si="4"/>
        <v>3180150 - #Déplacements de conférenciers</v>
      </c>
      <c r="E290" t="s">
        <v>29</v>
      </c>
      <c r="F290" t="s">
        <v>30</v>
      </c>
      <c r="G290" t="s">
        <v>30</v>
      </c>
      <c r="H290" t="s">
        <v>328</v>
      </c>
      <c r="I290" t="s">
        <v>329</v>
      </c>
      <c r="J290" t="s">
        <v>33</v>
      </c>
      <c r="K290" t="s">
        <v>30</v>
      </c>
      <c r="L290" t="s">
        <v>39</v>
      </c>
      <c r="M290" t="s">
        <v>35</v>
      </c>
      <c r="N290" t="s">
        <v>53</v>
      </c>
      <c r="O290" s="1">
        <v>35080</v>
      </c>
    </row>
    <row r="291" spans="1:15">
      <c r="A291">
        <v>3180250</v>
      </c>
      <c r="B291" t="s">
        <v>617</v>
      </c>
      <c r="C291" t="s">
        <v>618</v>
      </c>
      <c r="D291" t="str">
        <f t="shared" si="4"/>
        <v>3180250 - #Frais de séjour invités, per diem</v>
      </c>
      <c r="E291" t="s">
        <v>29</v>
      </c>
      <c r="F291" t="s">
        <v>30</v>
      </c>
      <c r="G291" t="s">
        <v>30</v>
      </c>
      <c r="H291" t="s">
        <v>328</v>
      </c>
      <c r="I291" t="s">
        <v>329</v>
      </c>
      <c r="J291" t="s">
        <v>33</v>
      </c>
      <c r="K291" t="s">
        <v>30</v>
      </c>
      <c r="L291" t="s">
        <v>39</v>
      </c>
      <c r="M291" t="s">
        <v>35</v>
      </c>
      <c r="N291" t="s">
        <v>42</v>
      </c>
      <c r="O291" s="1">
        <v>36873</v>
      </c>
    </row>
    <row r="292" spans="1:15">
      <c r="A292">
        <v>3180260</v>
      </c>
      <c r="B292" t="s">
        <v>619</v>
      </c>
      <c r="C292" t="s">
        <v>620</v>
      </c>
      <c r="D292" t="str">
        <f t="shared" si="4"/>
        <v>3180260 - #Repas, Logements partenaires FNS</v>
      </c>
      <c r="E292" t="s">
        <v>29</v>
      </c>
      <c r="F292" t="s">
        <v>30</v>
      </c>
      <c r="G292" t="s">
        <v>30</v>
      </c>
      <c r="H292" t="s">
        <v>328</v>
      </c>
      <c r="I292" t="s">
        <v>329</v>
      </c>
      <c r="J292" t="s">
        <v>33</v>
      </c>
      <c r="K292" t="s">
        <v>30</v>
      </c>
      <c r="L292" t="s">
        <v>39</v>
      </c>
      <c r="M292" t="s">
        <v>35</v>
      </c>
      <c r="N292" t="s">
        <v>42</v>
      </c>
      <c r="O292" s="1">
        <v>37202</v>
      </c>
    </row>
    <row r="293" spans="1:15">
      <c r="A293">
        <v>3180270</v>
      </c>
      <c r="B293" t="s">
        <v>621</v>
      </c>
      <c r="C293" t="s">
        <v>622</v>
      </c>
      <c r="D293" t="str">
        <f t="shared" si="4"/>
        <v>3180270 - #Déplacements partenaires FNS</v>
      </c>
      <c r="E293" t="s">
        <v>29</v>
      </c>
      <c r="F293" t="s">
        <v>30</v>
      </c>
      <c r="G293" t="s">
        <v>30</v>
      </c>
      <c r="H293" t="s">
        <v>328</v>
      </c>
      <c r="I293" t="s">
        <v>329</v>
      </c>
      <c r="J293" t="s">
        <v>33</v>
      </c>
      <c r="K293" t="s">
        <v>30</v>
      </c>
      <c r="L293" t="s">
        <v>39</v>
      </c>
      <c r="M293" t="s">
        <v>35</v>
      </c>
      <c r="N293" t="s">
        <v>42</v>
      </c>
      <c r="O293" s="1">
        <v>37434</v>
      </c>
    </row>
    <row r="294" spans="1:15">
      <c r="A294">
        <v>3180300</v>
      </c>
      <c r="B294" t="s">
        <v>623</v>
      </c>
      <c r="C294" t="s">
        <v>624</v>
      </c>
      <c r="D294" t="str">
        <f t="shared" si="4"/>
        <v>3180300 - #Frais de surveillance</v>
      </c>
      <c r="E294" t="s">
        <v>29</v>
      </c>
      <c r="F294" t="s">
        <v>30</v>
      </c>
      <c r="G294" t="s">
        <v>30</v>
      </c>
      <c r="H294" t="s">
        <v>328</v>
      </c>
      <c r="I294" t="s">
        <v>329</v>
      </c>
      <c r="J294" t="s">
        <v>33</v>
      </c>
      <c r="K294" t="s">
        <v>30</v>
      </c>
      <c r="L294" t="s">
        <v>39</v>
      </c>
      <c r="M294" t="s">
        <v>35</v>
      </c>
      <c r="N294" t="s">
        <v>40</v>
      </c>
      <c r="O294" s="1">
        <v>34636</v>
      </c>
    </row>
    <row r="295" spans="1:15">
      <c r="A295">
        <v>3180400</v>
      </c>
      <c r="B295" t="s">
        <v>625</v>
      </c>
      <c r="C295" t="s">
        <v>625</v>
      </c>
      <c r="D295" t="str">
        <f t="shared" si="4"/>
        <v>3180400 - #Mandats</v>
      </c>
      <c r="E295" t="s">
        <v>29</v>
      </c>
      <c r="F295" t="s">
        <v>30</v>
      </c>
      <c r="G295" t="s">
        <v>30</v>
      </c>
      <c r="H295" t="s">
        <v>328</v>
      </c>
      <c r="I295" t="s">
        <v>329</v>
      </c>
      <c r="J295" t="s">
        <v>33</v>
      </c>
      <c r="K295" t="s">
        <v>30</v>
      </c>
      <c r="L295" t="s">
        <v>39</v>
      </c>
      <c r="M295" t="s">
        <v>35</v>
      </c>
      <c r="N295" t="s">
        <v>40</v>
      </c>
      <c r="O295" s="1">
        <v>34636</v>
      </c>
    </row>
    <row r="296" spans="1:15">
      <c r="A296">
        <v>3180450</v>
      </c>
      <c r="B296" t="s">
        <v>626</v>
      </c>
      <c r="C296" t="s">
        <v>626</v>
      </c>
      <c r="D296" t="str">
        <f t="shared" si="4"/>
        <v>3180450 - #salaires facturés</v>
      </c>
      <c r="E296" t="s">
        <v>29</v>
      </c>
      <c r="F296" t="s">
        <v>30</v>
      </c>
      <c r="G296" t="s">
        <v>30</v>
      </c>
      <c r="H296" t="s">
        <v>328</v>
      </c>
      <c r="I296" t="s">
        <v>329</v>
      </c>
      <c r="J296" t="s">
        <v>33</v>
      </c>
      <c r="K296" t="s">
        <v>30</v>
      </c>
      <c r="L296" t="s">
        <v>39</v>
      </c>
      <c r="M296" t="s">
        <v>35</v>
      </c>
      <c r="N296" t="s">
        <v>53</v>
      </c>
      <c r="O296" s="1">
        <v>35692</v>
      </c>
    </row>
    <row r="297" spans="1:15">
      <c r="A297">
        <v>3180466</v>
      </c>
      <c r="B297" t="s">
        <v>627</v>
      </c>
      <c r="C297" t="s">
        <v>628</v>
      </c>
      <c r="D297" t="str">
        <f t="shared" si="4"/>
        <v>3180466 - #Frais mandat Sohrabi + gestionnaires</v>
      </c>
      <c r="E297" t="s">
        <v>29</v>
      </c>
      <c r="F297" t="s">
        <v>30</v>
      </c>
      <c r="G297" t="s">
        <v>30</v>
      </c>
      <c r="H297" t="s">
        <v>328</v>
      </c>
      <c r="I297" t="s">
        <v>329</v>
      </c>
      <c r="J297" t="s">
        <v>33</v>
      </c>
      <c r="K297" t="s">
        <v>30</v>
      </c>
      <c r="L297" t="s">
        <v>39</v>
      </c>
      <c r="M297" t="s">
        <v>35</v>
      </c>
      <c r="N297" t="s">
        <v>42</v>
      </c>
      <c r="O297" s="1">
        <v>39408</v>
      </c>
    </row>
    <row r="298" spans="1:15">
      <c r="A298">
        <v>3180470</v>
      </c>
      <c r="B298" t="s">
        <v>629</v>
      </c>
      <c r="C298" t="s">
        <v>630</v>
      </c>
      <c r="D298" t="str">
        <f t="shared" si="4"/>
        <v>3180470 - #Travaux de recherche Tiers UNIGE</v>
      </c>
      <c r="E298" t="s">
        <v>29</v>
      </c>
      <c r="F298" t="s">
        <v>30</v>
      </c>
      <c r="G298" t="s">
        <v>30</v>
      </c>
      <c r="H298" t="s">
        <v>328</v>
      </c>
      <c r="I298" t="s">
        <v>329</v>
      </c>
      <c r="J298" t="s">
        <v>33</v>
      </c>
      <c r="K298" t="s">
        <v>30</v>
      </c>
      <c r="L298" t="s">
        <v>39</v>
      </c>
      <c r="M298" t="s">
        <v>35</v>
      </c>
      <c r="N298" t="s">
        <v>42</v>
      </c>
      <c r="O298" s="1">
        <v>36918</v>
      </c>
    </row>
    <row r="299" spans="1:15">
      <c r="A299">
        <v>3180500</v>
      </c>
      <c r="B299" t="s">
        <v>631</v>
      </c>
      <c r="C299" t="s">
        <v>632</v>
      </c>
      <c r="D299" t="str">
        <f t="shared" si="4"/>
        <v>3180500 - #Commission sur les émoluments en charge 7,5%</v>
      </c>
      <c r="E299" t="s">
        <v>29</v>
      </c>
      <c r="F299" t="s">
        <v>30</v>
      </c>
      <c r="G299" t="s">
        <v>30</v>
      </c>
      <c r="H299" t="s">
        <v>536</v>
      </c>
      <c r="I299" t="s">
        <v>537</v>
      </c>
      <c r="J299" t="s">
        <v>33</v>
      </c>
      <c r="K299" t="s">
        <v>30</v>
      </c>
      <c r="L299" t="s">
        <v>39</v>
      </c>
      <c r="M299" t="s">
        <v>35</v>
      </c>
      <c r="N299" t="s">
        <v>53</v>
      </c>
      <c r="O299" s="1">
        <v>35080</v>
      </c>
    </row>
    <row r="300" spans="1:15">
      <c r="A300">
        <v>3180510</v>
      </c>
      <c r="B300" t="s">
        <v>633</v>
      </c>
      <c r="C300" t="s">
        <v>634</v>
      </c>
      <c r="D300" t="str">
        <f t="shared" si="4"/>
        <v>3180510 - #Commission de 10 à 20% prestations en charges</v>
      </c>
      <c r="E300" t="s">
        <v>29</v>
      </c>
      <c r="F300" t="s">
        <v>30</v>
      </c>
      <c r="G300" t="s">
        <v>30</v>
      </c>
      <c r="H300" t="s">
        <v>536</v>
      </c>
      <c r="I300" t="s">
        <v>537</v>
      </c>
      <c r="J300" t="s">
        <v>33</v>
      </c>
      <c r="K300" t="s">
        <v>30</v>
      </c>
      <c r="L300" t="s">
        <v>39</v>
      </c>
      <c r="M300" t="s">
        <v>35</v>
      </c>
      <c r="N300" t="s">
        <v>53</v>
      </c>
      <c r="O300" s="1">
        <v>35080</v>
      </c>
    </row>
    <row r="301" spans="1:15">
      <c r="A301">
        <v>3180540</v>
      </c>
      <c r="B301" t="s">
        <v>635</v>
      </c>
      <c r="C301" t="s">
        <v>636</v>
      </c>
      <c r="D301" t="str">
        <f t="shared" si="4"/>
        <v>3180540 - #Abattement scientifique</v>
      </c>
      <c r="E301" t="s">
        <v>29</v>
      </c>
      <c r="F301" t="s">
        <v>30</v>
      </c>
      <c r="G301" t="s">
        <v>30</v>
      </c>
      <c r="H301" t="s">
        <v>328</v>
      </c>
      <c r="I301" t="s">
        <v>329</v>
      </c>
      <c r="J301" t="s">
        <v>33</v>
      </c>
      <c r="K301" t="s">
        <v>30</v>
      </c>
      <c r="L301" t="s">
        <v>39</v>
      </c>
      <c r="M301" t="s">
        <v>35</v>
      </c>
      <c r="N301" t="s">
        <v>42</v>
      </c>
      <c r="O301" s="1">
        <v>39168</v>
      </c>
    </row>
    <row r="302" spans="1:15">
      <c r="A302">
        <v>3180550</v>
      </c>
      <c r="B302" t="s">
        <v>637</v>
      </c>
      <c r="C302" t="s">
        <v>638</v>
      </c>
      <c r="D302" t="str">
        <f t="shared" si="4"/>
        <v>3180550 - #Abattement échec médical</v>
      </c>
      <c r="E302" t="s">
        <v>29</v>
      </c>
      <c r="F302" t="s">
        <v>30</v>
      </c>
      <c r="G302" t="s">
        <v>30</v>
      </c>
      <c r="H302" t="s">
        <v>328</v>
      </c>
      <c r="I302" t="s">
        <v>329</v>
      </c>
      <c r="J302" t="s">
        <v>33</v>
      </c>
      <c r="K302" t="s">
        <v>30</v>
      </c>
      <c r="L302" t="s">
        <v>39</v>
      </c>
      <c r="M302" t="s">
        <v>35</v>
      </c>
      <c r="N302" t="s">
        <v>42</v>
      </c>
      <c r="O302" s="1">
        <v>39168</v>
      </c>
    </row>
    <row r="303" spans="1:15">
      <c r="A303">
        <v>3180560</v>
      </c>
      <c r="B303" t="s">
        <v>639</v>
      </c>
      <c r="C303" t="s">
        <v>639</v>
      </c>
      <c r="D303" t="str">
        <f t="shared" si="4"/>
        <v>3180560 - #Commission CMD</v>
      </c>
      <c r="E303" t="s">
        <v>29</v>
      </c>
      <c r="F303" t="s">
        <v>30</v>
      </c>
      <c r="G303" t="s">
        <v>30</v>
      </c>
      <c r="H303" t="s">
        <v>328</v>
      </c>
      <c r="I303" t="s">
        <v>329</v>
      </c>
      <c r="J303" t="s">
        <v>33</v>
      </c>
      <c r="K303" t="s">
        <v>30</v>
      </c>
      <c r="L303" t="s">
        <v>39</v>
      </c>
      <c r="M303" t="s">
        <v>35</v>
      </c>
      <c r="N303" t="s">
        <v>42</v>
      </c>
      <c r="O303" s="1">
        <v>39169</v>
      </c>
    </row>
    <row r="304" spans="1:15">
      <c r="A304">
        <v>3180570</v>
      </c>
      <c r="B304" t="s">
        <v>640</v>
      </c>
      <c r="C304" t="s">
        <v>641</v>
      </c>
      <c r="D304" t="str">
        <f t="shared" si="4"/>
        <v>3180570 - #Frais recouvrement SMD</v>
      </c>
      <c r="E304" t="s">
        <v>29</v>
      </c>
      <c r="F304" t="s">
        <v>30</v>
      </c>
      <c r="G304" t="s">
        <v>30</v>
      </c>
      <c r="H304" t="s">
        <v>328</v>
      </c>
      <c r="I304" t="s">
        <v>329</v>
      </c>
      <c r="J304" t="s">
        <v>33</v>
      </c>
      <c r="K304" t="s">
        <v>30</v>
      </c>
      <c r="L304" t="s">
        <v>39</v>
      </c>
      <c r="M304" t="s">
        <v>35</v>
      </c>
      <c r="N304" t="s">
        <v>42</v>
      </c>
      <c r="O304" s="1">
        <v>39407</v>
      </c>
    </row>
    <row r="305" spans="1:15">
      <c r="A305">
        <v>3180600</v>
      </c>
      <c r="B305" t="s">
        <v>642</v>
      </c>
      <c r="C305" t="s">
        <v>643</v>
      </c>
      <c r="D305" t="str">
        <f t="shared" si="4"/>
        <v>3180600 - #OPE gestion salaires DIP</v>
      </c>
      <c r="E305" t="s">
        <v>29</v>
      </c>
      <c r="F305" t="s">
        <v>30</v>
      </c>
      <c r="G305" t="s">
        <v>30</v>
      </c>
      <c r="H305" t="s">
        <v>536</v>
      </c>
      <c r="I305" t="s">
        <v>537</v>
      </c>
      <c r="J305" t="s">
        <v>33</v>
      </c>
      <c r="K305" t="s">
        <v>30</v>
      </c>
      <c r="L305" t="s">
        <v>39</v>
      </c>
      <c r="M305" t="s">
        <v>35</v>
      </c>
      <c r="N305" t="s">
        <v>42</v>
      </c>
      <c r="O305" s="1">
        <v>39133</v>
      </c>
    </row>
    <row r="306" spans="1:15">
      <c r="A306">
        <v>3181000</v>
      </c>
      <c r="B306" t="s">
        <v>644</v>
      </c>
      <c r="C306" t="s">
        <v>644</v>
      </c>
      <c r="D306" t="str">
        <f t="shared" si="4"/>
        <v>3181000 - #Droits d'auteur</v>
      </c>
      <c r="E306" t="s">
        <v>29</v>
      </c>
      <c r="F306" t="s">
        <v>30</v>
      </c>
      <c r="G306" t="s">
        <v>30</v>
      </c>
      <c r="H306" t="s">
        <v>328</v>
      </c>
      <c r="I306" t="s">
        <v>329</v>
      </c>
      <c r="J306" t="s">
        <v>33</v>
      </c>
      <c r="K306" t="s">
        <v>30</v>
      </c>
      <c r="L306" t="s">
        <v>39</v>
      </c>
      <c r="M306" t="s">
        <v>35</v>
      </c>
      <c r="N306" t="s">
        <v>40</v>
      </c>
      <c r="O306" s="1">
        <v>34636</v>
      </c>
    </row>
    <row r="307" spans="1:15">
      <c r="A307">
        <v>3181100</v>
      </c>
      <c r="B307" t="s">
        <v>645</v>
      </c>
      <c r="C307" t="s">
        <v>645</v>
      </c>
      <c r="D307" t="str">
        <f t="shared" si="4"/>
        <v>3181100 - #Blanchissage</v>
      </c>
      <c r="E307" t="s">
        <v>29</v>
      </c>
      <c r="F307" t="s">
        <v>30</v>
      </c>
      <c r="G307" t="s">
        <v>30</v>
      </c>
      <c r="H307" t="s">
        <v>328</v>
      </c>
      <c r="I307" t="s">
        <v>329</v>
      </c>
      <c r="J307" t="s">
        <v>33</v>
      </c>
      <c r="K307" t="s">
        <v>30</v>
      </c>
      <c r="L307" t="s">
        <v>39</v>
      </c>
      <c r="M307" t="s">
        <v>35</v>
      </c>
      <c r="N307" t="s">
        <v>46</v>
      </c>
      <c r="O307" s="1">
        <v>34830</v>
      </c>
    </row>
    <row r="308" spans="1:15">
      <c r="A308">
        <v>3181101</v>
      </c>
      <c r="B308" t="s">
        <v>646</v>
      </c>
      <c r="C308" t="s">
        <v>646</v>
      </c>
      <c r="D308" t="str">
        <f t="shared" si="4"/>
        <v>3181101 - Pertes sur débiteurs</v>
      </c>
      <c r="E308" t="s">
        <v>29</v>
      </c>
      <c r="F308" t="s">
        <v>30</v>
      </c>
      <c r="G308" t="s">
        <v>30</v>
      </c>
      <c r="H308" t="s">
        <v>536</v>
      </c>
      <c r="I308" t="s">
        <v>537</v>
      </c>
      <c r="J308" t="s">
        <v>33</v>
      </c>
      <c r="K308" t="s">
        <v>30</v>
      </c>
      <c r="L308" t="s">
        <v>647</v>
      </c>
      <c r="M308" t="s">
        <v>35</v>
      </c>
      <c r="N308" t="s">
        <v>36</v>
      </c>
      <c r="O308" s="1">
        <v>40166</v>
      </c>
    </row>
    <row r="309" spans="1:15">
      <c r="A309">
        <v>3185000</v>
      </c>
      <c r="B309" t="s">
        <v>648</v>
      </c>
      <c r="C309" t="s">
        <v>648</v>
      </c>
      <c r="D309" t="str">
        <f t="shared" si="4"/>
        <v>3185000 - #Déménagement</v>
      </c>
      <c r="E309" t="s">
        <v>29</v>
      </c>
      <c r="F309" t="s">
        <v>30</v>
      </c>
      <c r="G309" t="s">
        <v>30</v>
      </c>
      <c r="H309" t="s">
        <v>328</v>
      </c>
      <c r="I309" t="s">
        <v>329</v>
      </c>
      <c r="J309" t="s">
        <v>33</v>
      </c>
      <c r="K309" t="s">
        <v>30</v>
      </c>
      <c r="L309" t="s">
        <v>39</v>
      </c>
      <c r="M309" t="s">
        <v>35</v>
      </c>
      <c r="N309" t="s">
        <v>42</v>
      </c>
      <c r="O309" s="1">
        <v>36440</v>
      </c>
    </row>
    <row r="310" spans="1:15">
      <c r="A310">
        <v>3185030</v>
      </c>
      <c r="B310" t="s">
        <v>649</v>
      </c>
      <c r="C310" t="s">
        <v>649</v>
      </c>
      <c r="D310" t="str">
        <f t="shared" si="4"/>
        <v>3185030 - #Frais DIS</v>
      </c>
      <c r="E310" t="s">
        <v>29</v>
      </c>
      <c r="F310" t="s">
        <v>30</v>
      </c>
      <c r="G310" t="s">
        <v>30</v>
      </c>
      <c r="H310" t="s">
        <v>328</v>
      </c>
      <c r="I310" t="s">
        <v>329</v>
      </c>
      <c r="J310" t="s">
        <v>33</v>
      </c>
      <c r="K310" t="s">
        <v>30</v>
      </c>
      <c r="L310" t="s">
        <v>39</v>
      </c>
      <c r="M310" t="s">
        <v>35</v>
      </c>
      <c r="N310" t="s">
        <v>53</v>
      </c>
      <c r="O310" s="1">
        <v>35080</v>
      </c>
    </row>
    <row r="311" spans="1:15">
      <c r="A311">
        <v>3185100</v>
      </c>
      <c r="B311" t="s">
        <v>650</v>
      </c>
      <c r="C311" t="s">
        <v>650</v>
      </c>
      <c r="D311" t="str">
        <f t="shared" si="4"/>
        <v>3185100 - #Affranchissements</v>
      </c>
      <c r="E311" t="s">
        <v>29</v>
      </c>
      <c r="F311" t="s">
        <v>30</v>
      </c>
      <c r="G311" t="s">
        <v>30</v>
      </c>
      <c r="H311" t="s">
        <v>328</v>
      </c>
      <c r="I311" t="s">
        <v>329</v>
      </c>
      <c r="J311" t="s">
        <v>33</v>
      </c>
      <c r="K311" t="s">
        <v>30</v>
      </c>
      <c r="L311" t="s">
        <v>39</v>
      </c>
      <c r="M311" t="s">
        <v>35</v>
      </c>
      <c r="N311" t="s">
        <v>40</v>
      </c>
      <c r="O311" s="1">
        <v>34636</v>
      </c>
    </row>
    <row r="312" spans="1:15">
      <c r="A312">
        <v>3185150</v>
      </c>
      <c r="B312" t="s">
        <v>651</v>
      </c>
      <c r="C312" t="s">
        <v>651</v>
      </c>
      <c r="D312" t="str">
        <f t="shared" si="4"/>
        <v>3185150 - #Overheads frais</v>
      </c>
      <c r="E312" t="s">
        <v>29</v>
      </c>
      <c r="F312" t="s">
        <v>30</v>
      </c>
      <c r="G312" t="s">
        <v>30</v>
      </c>
      <c r="H312" t="s">
        <v>328</v>
      </c>
      <c r="I312" t="s">
        <v>329</v>
      </c>
      <c r="J312" t="s">
        <v>33</v>
      </c>
      <c r="K312" t="s">
        <v>30</v>
      </c>
      <c r="L312" t="s">
        <v>39</v>
      </c>
      <c r="M312" t="s">
        <v>35</v>
      </c>
      <c r="N312" t="s">
        <v>53</v>
      </c>
      <c r="O312" s="1">
        <v>35970</v>
      </c>
    </row>
    <row r="313" spans="1:15">
      <c r="A313">
        <v>3185200</v>
      </c>
      <c r="B313" t="s">
        <v>652</v>
      </c>
      <c r="C313" t="s">
        <v>653</v>
      </c>
      <c r="D313" t="str">
        <f t="shared" si="4"/>
        <v>3185200 - #Frais postaux et bancaires, agios</v>
      </c>
      <c r="E313" t="s">
        <v>29</v>
      </c>
      <c r="F313" t="s">
        <v>30</v>
      </c>
      <c r="G313" t="s">
        <v>30</v>
      </c>
      <c r="H313" t="s">
        <v>328</v>
      </c>
      <c r="I313" t="s">
        <v>329</v>
      </c>
      <c r="J313" t="s">
        <v>33</v>
      </c>
      <c r="K313" t="s">
        <v>30</v>
      </c>
      <c r="L313" t="s">
        <v>39</v>
      </c>
      <c r="M313" t="s">
        <v>35</v>
      </c>
      <c r="N313" t="s">
        <v>40</v>
      </c>
      <c r="O313" s="1">
        <v>34636</v>
      </c>
    </row>
    <row r="314" spans="1:15">
      <c r="A314">
        <v>3185210</v>
      </c>
      <c r="B314" t="s">
        <v>654</v>
      </c>
      <c r="C314" t="s">
        <v>655</v>
      </c>
      <c r="D314" t="str">
        <f t="shared" si="4"/>
        <v>3185210 - #Différence de change</v>
      </c>
      <c r="E314" t="s">
        <v>29</v>
      </c>
      <c r="F314" t="s">
        <v>30</v>
      </c>
      <c r="G314" t="s">
        <v>30</v>
      </c>
      <c r="H314" t="s">
        <v>328</v>
      </c>
      <c r="I314" t="s">
        <v>329</v>
      </c>
      <c r="J314" t="s">
        <v>33</v>
      </c>
      <c r="K314" t="s">
        <v>30</v>
      </c>
      <c r="L314" t="s">
        <v>39</v>
      </c>
      <c r="M314" t="s">
        <v>35</v>
      </c>
      <c r="N314" t="s">
        <v>53</v>
      </c>
      <c r="O314" s="1">
        <v>35098</v>
      </c>
    </row>
    <row r="315" spans="1:15">
      <c r="A315">
        <v>3185216</v>
      </c>
      <c r="B315" t="s">
        <v>654</v>
      </c>
      <c r="C315" t="s">
        <v>655</v>
      </c>
      <c r="D315" t="str">
        <f t="shared" si="4"/>
        <v>3185216 - #Différence de change</v>
      </c>
      <c r="E315" t="s">
        <v>29</v>
      </c>
      <c r="F315" t="s">
        <v>30</v>
      </c>
      <c r="G315" t="s">
        <v>30</v>
      </c>
      <c r="H315" t="s">
        <v>328</v>
      </c>
      <c r="I315" t="s">
        <v>329</v>
      </c>
      <c r="J315" t="s">
        <v>33</v>
      </c>
      <c r="K315" t="s">
        <v>30</v>
      </c>
      <c r="L315" t="s">
        <v>39</v>
      </c>
      <c r="M315" t="s">
        <v>35</v>
      </c>
      <c r="N315" t="s">
        <v>42</v>
      </c>
      <c r="O315" s="1">
        <v>39408</v>
      </c>
    </row>
    <row r="316" spans="1:15">
      <c r="A316">
        <v>3185220</v>
      </c>
      <c r="B316" t="s">
        <v>656</v>
      </c>
      <c r="C316" t="s">
        <v>657</v>
      </c>
      <c r="D316" t="str">
        <f t="shared" si="4"/>
        <v>3185220 - #Frais cartes crédits encaissements</v>
      </c>
      <c r="E316" t="s">
        <v>29</v>
      </c>
      <c r="F316" t="s">
        <v>30</v>
      </c>
      <c r="G316" t="s">
        <v>30</v>
      </c>
      <c r="H316" t="s">
        <v>328</v>
      </c>
      <c r="I316" t="s">
        <v>329</v>
      </c>
      <c r="J316" t="s">
        <v>33</v>
      </c>
      <c r="K316" t="s">
        <v>30</v>
      </c>
      <c r="L316" t="s">
        <v>39</v>
      </c>
      <c r="M316" t="s">
        <v>35</v>
      </c>
      <c r="N316" t="s">
        <v>53</v>
      </c>
      <c r="O316" s="1">
        <v>35516</v>
      </c>
    </row>
    <row r="317" spans="1:15">
      <c r="A317">
        <v>3185230</v>
      </c>
      <c r="B317" t="s">
        <v>658</v>
      </c>
      <c r="C317" t="s">
        <v>659</v>
      </c>
      <c r="D317" t="str">
        <f t="shared" si="4"/>
        <v>3185230 - #Frais transactions sur titres</v>
      </c>
      <c r="E317" t="s">
        <v>29</v>
      </c>
      <c r="F317" t="s">
        <v>30</v>
      </c>
      <c r="G317" t="s">
        <v>30</v>
      </c>
      <c r="H317" t="s">
        <v>328</v>
      </c>
      <c r="I317" t="s">
        <v>329</v>
      </c>
      <c r="J317" t="s">
        <v>33</v>
      </c>
      <c r="K317" t="s">
        <v>30</v>
      </c>
      <c r="L317" t="s">
        <v>39</v>
      </c>
      <c r="M317" t="s">
        <v>35</v>
      </c>
      <c r="N317" t="s">
        <v>53</v>
      </c>
      <c r="O317" s="1">
        <v>36235</v>
      </c>
    </row>
    <row r="318" spans="1:15">
      <c r="A318">
        <v>3185236</v>
      </c>
      <c r="B318" t="s">
        <v>660</v>
      </c>
      <c r="C318" t="s">
        <v>661</v>
      </c>
      <c r="D318" t="str">
        <f t="shared" si="4"/>
        <v>3185236 - #Frais de gestion et transactions sur titres</v>
      </c>
      <c r="E318" t="s">
        <v>29</v>
      </c>
      <c r="F318" t="s">
        <v>30</v>
      </c>
      <c r="G318" t="s">
        <v>30</v>
      </c>
      <c r="H318" t="s">
        <v>328</v>
      </c>
      <c r="I318" t="s">
        <v>329</v>
      </c>
      <c r="J318" t="s">
        <v>33</v>
      </c>
      <c r="K318" t="s">
        <v>30</v>
      </c>
      <c r="L318" t="s">
        <v>39</v>
      </c>
      <c r="M318" t="s">
        <v>35</v>
      </c>
      <c r="N318" t="s">
        <v>42</v>
      </c>
      <c r="O318" s="1">
        <v>39408</v>
      </c>
    </row>
    <row r="319" spans="1:15">
      <c r="A319">
        <v>3185256</v>
      </c>
      <c r="B319" t="s">
        <v>652</v>
      </c>
      <c r="C319" t="s">
        <v>653</v>
      </c>
      <c r="D319" t="str">
        <f t="shared" si="4"/>
        <v>3185256 - #Frais postaux et bancaires, agios</v>
      </c>
      <c r="E319" t="s">
        <v>29</v>
      </c>
      <c r="F319" t="s">
        <v>30</v>
      </c>
      <c r="G319" t="s">
        <v>30</v>
      </c>
      <c r="H319" t="s">
        <v>39</v>
      </c>
      <c r="J319" t="s">
        <v>33</v>
      </c>
      <c r="K319" t="s">
        <v>30</v>
      </c>
      <c r="L319" t="s">
        <v>39</v>
      </c>
      <c r="M319" t="s">
        <v>35</v>
      </c>
      <c r="N319" t="s">
        <v>42</v>
      </c>
      <c r="O319" s="1">
        <v>39408</v>
      </c>
    </row>
    <row r="320" spans="1:15">
      <c r="A320">
        <v>3185400</v>
      </c>
      <c r="B320" t="s">
        <v>662</v>
      </c>
      <c r="C320" t="s">
        <v>663</v>
      </c>
      <c r="D320" t="str">
        <f t="shared" si="4"/>
        <v>3185400 - #Frais de télécommunications</v>
      </c>
      <c r="E320" t="s">
        <v>29</v>
      </c>
      <c r="F320" t="s">
        <v>30</v>
      </c>
      <c r="G320" t="s">
        <v>30</v>
      </c>
      <c r="H320" t="s">
        <v>328</v>
      </c>
      <c r="I320" t="s">
        <v>329</v>
      </c>
      <c r="J320" t="s">
        <v>33</v>
      </c>
      <c r="K320" t="s">
        <v>30</v>
      </c>
      <c r="L320" t="s">
        <v>39</v>
      </c>
      <c r="M320" t="s">
        <v>35</v>
      </c>
      <c r="N320" t="s">
        <v>40</v>
      </c>
      <c r="O320" s="1">
        <v>34636</v>
      </c>
    </row>
    <row r="321" spans="1:15">
      <c r="A321">
        <v>3186000</v>
      </c>
      <c r="B321" t="s">
        <v>664</v>
      </c>
      <c r="C321" t="s">
        <v>665</v>
      </c>
      <c r="D321" t="str">
        <f t="shared" si="4"/>
        <v>3186000 - #Assurance incendie, matériel, RC</v>
      </c>
      <c r="E321" t="s">
        <v>29</v>
      </c>
      <c r="F321" t="s">
        <v>30</v>
      </c>
      <c r="G321" t="s">
        <v>30</v>
      </c>
      <c r="H321" t="s">
        <v>328</v>
      </c>
      <c r="I321" t="s">
        <v>329</v>
      </c>
      <c r="J321" t="s">
        <v>33</v>
      </c>
      <c r="K321" t="s">
        <v>30</v>
      </c>
      <c r="L321" t="s">
        <v>39</v>
      </c>
      <c r="M321" t="s">
        <v>35</v>
      </c>
      <c r="N321" t="s">
        <v>40</v>
      </c>
      <c r="O321" s="1">
        <v>34636</v>
      </c>
    </row>
    <row r="322" spans="1:15">
      <c r="A322">
        <v>3186100</v>
      </c>
      <c r="B322" t="s">
        <v>666</v>
      </c>
      <c r="C322" t="s">
        <v>666</v>
      </c>
      <c r="D322" t="str">
        <f t="shared" si="4"/>
        <v>3186100 - #Assurance matériel</v>
      </c>
      <c r="E322" t="s">
        <v>29</v>
      </c>
      <c r="F322" t="s">
        <v>30</v>
      </c>
      <c r="G322" t="s">
        <v>30</v>
      </c>
      <c r="H322" t="s">
        <v>328</v>
      </c>
      <c r="I322" t="s">
        <v>329</v>
      </c>
      <c r="J322" t="s">
        <v>33</v>
      </c>
      <c r="K322" t="s">
        <v>30</v>
      </c>
      <c r="L322" t="s">
        <v>39</v>
      </c>
      <c r="M322" t="s">
        <v>35</v>
      </c>
      <c r="N322" t="s">
        <v>40</v>
      </c>
      <c r="O322" s="1">
        <v>34636</v>
      </c>
    </row>
    <row r="323" spans="1:15">
      <c r="A323">
        <v>3186900</v>
      </c>
      <c r="B323" t="s">
        <v>667</v>
      </c>
      <c r="C323" t="s">
        <v>668</v>
      </c>
      <c r="D323" t="str">
        <f t="shared" ref="D323:D386" si="5">A323&amp;" "&amp;"-"&amp;" "&amp;C323</f>
        <v>3186900 - #Assurance accidents étudiants</v>
      </c>
      <c r="E323" t="s">
        <v>29</v>
      </c>
      <c r="F323" t="s">
        <v>30</v>
      </c>
      <c r="G323" t="s">
        <v>30</v>
      </c>
      <c r="H323" t="s">
        <v>328</v>
      </c>
      <c r="I323" t="s">
        <v>329</v>
      </c>
      <c r="J323" t="s">
        <v>33</v>
      </c>
      <c r="K323" t="s">
        <v>30</v>
      </c>
      <c r="L323" t="s">
        <v>39</v>
      </c>
      <c r="M323" t="s">
        <v>35</v>
      </c>
      <c r="N323" t="s">
        <v>46</v>
      </c>
      <c r="O323" s="1">
        <v>34830</v>
      </c>
    </row>
    <row r="324" spans="1:15">
      <c r="A324">
        <v>3190000</v>
      </c>
      <c r="B324" t="s">
        <v>669</v>
      </c>
      <c r="C324" t="s">
        <v>669</v>
      </c>
      <c r="D324" t="str">
        <f t="shared" si="5"/>
        <v>3190000 - #Frais divers</v>
      </c>
      <c r="E324" t="s">
        <v>29</v>
      </c>
      <c r="F324" t="s">
        <v>30</v>
      </c>
      <c r="G324" t="s">
        <v>30</v>
      </c>
      <c r="H324" t="s">
        <v>328</v>
      </c>
      <c r="I324" t="s">
        <v>329</v>
      </c>
      <c r="J324" t="s">
        <v>33</v>
      </c>
      <c r="K324" t="s">
        <v>30</v>
      </c>
      <c r="L324" t="s">
        <v>39</v>
      </c>
      <c r="M324" t="s">
        <v>35</v>
      </c>
      <c r="N324" t="s">
        <v>158</v>
      </c>
      <c r="O324" s="1">
        <v>34835</v>
      </c>
    </row>
    <row r="325" spans="1:15">
      <c r="A325">
        <v>3190100</v>
      </c>
      <c r="B325" t="s">
        <v>670</v>
      </c>
      <c r="C325" t="s">
        <v>671</v>
      </c>
      <c r="D325" t="str">
        <f t="shared" si="5"/>
        <v>3190100 - #Frais de participation aux taxes</v>
      </c>
      <c r="E325" t="s">
        <v>29</v>
      </c>
      <c r="F325" t="s">
        <v>30</v>
      </c>
      <c r="G325" t="s">
        <v>30</v>
      </c>
      <c r="H325" t="s">
        <v>328</v>
      </c>
      <c r="I325" t="s">
        <v>329</v>
      </c>
      <c r="J325" t="s">
        <v>33</v>
      </c>
      <c r="K325" t="s">
        <v>30</v>
      </c>
      <c r="L325" t="s">
        <v>39</v>
      </c>
      <c r="M325" t="s">
        <v>35</v>
      </c>
      <c r="N325" t="s">
        <v>53</v>
      </c>
      <c r="O325" s="1">
        <v>35080</v>
      </c>
    </row>
    <row r="326" spans="1:15">
      <c r="A326">
        <v>3199990</v>
      </c>
      <c r="B326" t="s">
        <v>672</v>
      </c>
      <c r="C326" t="s">
        <v>673</v>
      </c>
      <c r="D326" t="str">
        <f t="shared" si="5"/>
        <v>3199990 - Taxes, autorisations, autres frais divers</v>
      </c>
      <c r="E326" t="s">
        <v>29</v>
      </c>
      <c r="F326" t="s">
        <v>30</v>
      </c>
      <c r="G326" t="s">
        <v>30</v>
      </c>
      <c r="H326" t="s">
        <v>328</v>
      </c>
      <c r="I326" t="s">
        <v>329</v>
      </c>
      <c r="J326" t="s">
        <v>33</v>
      </c>
      <c r="K326" t="s">
        <v>30</v>
      </c>
      <c r="L326" t="s">
        <v>330</v>
      </c>
      <c r="M326" t="s">
        <v>35</v>
      </c>
      <c r="N326" t="s">
        <v>36</v>
      </c>
      <c r="O326" s="1">
        <v>40166</v>
      </c>
    </row>
    <row r="327" spans="1:15">
      <c r="A327">
        <v>3199999</v>
      </c>
      <c r="B327" t="s">
        <v>674</v>
      </c>
      <c r="C327" t="s">
        <v>675</v>
      </c>
      <c r="D327" t="str">
        <f t="shared" si="5"/>
        <v>3199999 - #Déchargement projets</v>
      </c>
      <c r="E327" t="s">
        <v>29</v>
      </c>
      <c r="F327" t="s">
        <v>30</v>
      </c>
      <c r="G327" t="s">
        <v>30</v>
      </c>
      <c r="H327" t="s">
        <v>328</v>
      </c>
      <c r="I327" t="s">
        <v>329</v>
      </c>
      <c r="J327" t="s">
        <v>33</v>
      </c>
      <c r="K327" t="s">
        <v>30</v>
      </c>
      <c r="L327" t="s">
        <v>39</v>
      </c>
      <c r="M327" t="s">
        <v>35</v>
      </c>
      <c r="N327" t="s">
        <v>53</v>
      </c>
      <c r="O327" s="1">
        <v>36186</v>
      </c>
    </row>
    <row r="328" spans="1:15">
      <c r="A328">
        <v>3220100</v>
      </c>
      <c r="B328" t="s">
        <v>676</v>
      </c>
      <c r="C328" t="s">
        <v>677</v>
      </c>
      <c r="D328" t="str">
        <f t="shared" si="5"/>
        <v>3220100 - #Intérêts hypothécaires</v>
      </c>
      <c r="E328" t="s">
        <v>29</v>
      </c>
      <c r="F328" t="s">
        <v>30</v>
      </c>
      <c r="G328" t="s">
        <v>30</v>
      </c>
      <c r="H328" t="s">
        <v>581</v>
      </c>
      <c r="I328" t="s">
        <v>582</v>
      </c>
      <c r="J328" t="s">
        <v>33</v>
      </c>
      <c r="K328" t="s">
        <v>30</v>
      </c>
      <c r="L328" t="s">
        <v>39</v>
      </c>
      <c r="M328" t="s">
        <v>35</v>
      </c>
      <c r="N328" t="s">
        <v>46</v>
      </c>
      <c r="O328" s="1">
        <v>34830</v>
      </c>
    </row>
    <row r="329" spans="1:15">
      <c r="A329">
        <v>3220166</v>
      </c>
      <c r="B329" t="s">
        <v>676</v>
      </c>
      <c r="C329" t="s">
        <v>677</v>
      </c>
      <c r="D329" t="str">
        <f t="shared" si="5"/>
        <v>3220166 - #Intérêts hypothécaires</v>
      </c>
      <c r="E329" t="s">
        <v>29</v>
      </c>
      <c r="F329" t="s">
        <v>30</v>
      </c>
      <c r="G329" t="s">
        <v>30</v>
      </c>
      <c r="H329" t="s">
        <v>536</v>
      </c>
      <c r="I329" t="s">
        <v>537</v>
      </c>
      <c r="J329" t="s">
        <v>33</v>
      </c>
      <c r="K329" t="s">
        <v>30</v>
      </c>
      <c r="L329" t="s">
        <v>39</v>
      </c>
      <c r="M329" t="s">
        <v>35</v>
      </c>
      <c r="N329" t="s">
        <v>42</v>
      </c>
      <c r="O329" s="1">
        <v>39408</v>
      </c>
    </row>
    <row r="330" spans="1:15">
      <c r="A330">
        <v>3220200</v>
      </c>
      <c r="B330" t="s">
        <v>678</v>
      </c>
      <c r="C330" t="s">
        <v>679</v>
      </c>
      <c r="D330" t="str">
        <f t="shared" si="5"/>
        <v>3220200 - #Intérêts location financement</v>
      </c>
      <c r="E330" t="s">
        <v>29</v>
      </c>
      <c r="F330" t="s">
        <v>30</v>
      </c>
      <c r="G330" t="s">
        <v>30</v>
      </c>
      <c r="H330" t="s">
        <v>39</v>
      </c>
      <c r="J330" t="s">
        <v>33</v>
      </c>
      <c r="K330" t="s">
        <v>30</v>
      </c>
      <c r="L330" t="s">
        <v>39</v>
      </c>
      <c r="M330" t="s">
        <v>35</v>
      </c>
      <c r="N330" t="s">
        <v>42</v>
      </c>
      <c r="O330" s="1">
        <v>38609</v>
      </c>
    </row>
    <row r="331" spans="1:15">
      <c r="A331">
        <v>3240100</v>
      </c>
      <c r="B331" t="s">
        <v>680</v>
      </c>
      <c r="C331" t="s">
        <v>681</v>
      </c>
      <c r="D331" t="str">
        <f t="shared" si="5"/>
        <v>3240100 - #Pertes sur ventes de titres</v>
      </c>
      <c r="E331" t="s">
        <v>29</v>
      </c>
      <c r="F331" t="s">
        <v>30</v>
      </c>
      <c r="G331" t="s">
        <v>30</v>
      </c>
      <c r="H331" t="s">
        <v>536</v>
      </c>
      <c r="I331" t="s">
        <v>537</v>
      </c>
      <c r="J331" t="s">
        <v>33</v>
      </c>
      <c r="K331" t="s">
        <v>30</v>
      </c>
      <c r="L331" t="s">
        <v>39</v>
      </c>
      <c r="M331" t="s">
        <v>35</v>
      </c>
      <c r="N331" t="s">
        <v>53</v>
      </c>
      <c r="O331" s="1">
        <v>35080</v>
      </c>
    </row>
    <row r="332" spans="1:15">
      <c r="A332">
        <v>3240166</v>
      </c>
      <c r="B332" t="s">
        <v>680</v>
      </c>
      <c r="C332" t="s">
        <v>681</v>
      </c>
      <c r="D332" t="str">
        <f t="shared" si="5"/>
        <v>3240166 - #Pertes sur ventes de titres</v>
      </c>
      <c r="E332" t="s">
        <v>29</v>
      </c>
      <c r="F332" t="s">
        <v>30</v>
      </c>
      <c r="G332" t="s">
        <v>30</v>
      </c>
      <c r="H332" t="s">
        <v>536</v>
      </c>
      <c r="I332" t="s">
        <v>537</v>
      </c>
      <c r="J332" t="s">
        <v>33</v>
      </c>
      <c r="K332" t="s">
        <v>30</v>
      </c>
      <c r="L332" t="s">
        <v>39</v>
      </c>
      <c r="M332" t="s">
        <v>35</v>
      </c>
      <c r="N332" t="s">
        <v>42</v>
      </c>
      <c r="O332" s="1">
        <v>39408</v>
      </c>
    </row>
    <row r="333" spans="1:15">
      <c r="A333">
        <v>3240200</v>
      </c>
      <c r="B333" t="s">
        <v>682</v>
      </c>
      <c r="C333" t="s">
        <v>683</v>
      </c>
      <c r="D333" t="str">
        <f t="shared" si="5"/>
        <v>3240200 - #Pertes réalisées sur couverture</v>
      </c>
      <c r="E333" t="s">
        <v>29</v>
      </c>
      <c r="F333" t="s">
        <v>30</v>
      </c>
      <c r="G333" t="s">
        <v>30</v>
      </c>
      <c r="H333" t="s">
        <v>39</v>
      </c>
      <c r="J333" t="s">
        <v>33</v>
      </c>
      <c r="K333" t="s">
        <v>30</v>
      </c>
      <c r="L333" t="s">
        <v>39</v>
      </c>
      <c r="M333" t="s">
        <v>35</v>
      </c>
      <c r="N333" t="s">
        <v>42</v>
      </c>
      <c r="O333" s="1">
        <v>39392</v>
      </c>
    </row>
    <row r="334" spans="1:15">
      <c r="A334">
        <v>3240266</v>
      </c>
      <c r="B334" t="s">
        <v>684</v>
      </c>
      <c r="C334" t="s">
        <v>685</v>
      </c>
      <c r="D334" t="str">
        <f t="shared" si="5"/>
        <v>3240266 - #Pertes latentes sur titres</v>
      </c>
      <c r="E334" t="s">
        <v>29</v>
      </c>
      <c r="F334" t="s">
        <v>30</v>
      </c>
      <c r="G334" t="s">
        <v>30</v>
      </c>
      <c r="H334" t="s">
        <v>536</v>
      </c>
      <c r="I334" t="s">
        <v>537</v>
      </c>
      <c r="J334" t="s">
        <v>33</v>
      </c>
      <c r="K334" t="s">
        <v>30</v>
      </c>
      <c r="L334" t="s">
        <v>39</v>
      </c>
      <c r="M334" t="s">
        <v>35</v>
      </c>
      <c r="N334" t="s">
        <v>42</v>
      </c>
      <c r="O334" s="1">
        <v>39408</v>
      </c>
    </row>
    <row r="335" spans="1:15">
      <c r="A335">
        <v>3240366</v>
      </c>
      <c r="B335" t="s">
        <v>682</v>
      </c>
      <c r="C335" t="s">
        <v>683</v>
      </c>
      <c r="D335" t="str">
        <f t="shared" si="5"/>
        <v>3240366 - #Pertes réalisées sur couverture</v>
      </c>
      <c r="E335" t="s">
        <v>29</v>
      </c>
      <c r="F335" t="s">
        <v>30</v>
      </c>
      <c r="G335" t="s">
        <v>30</v>
      </c>
      <c r="H335" t="s">
        <v>536</v>
      </c>
      <c r="I335" t="s">
        <v>537</v>
      </c>
      <c r="J335" t="s">
        <v>33</v>
      </c>
      <c r="K335" t="s">
        <v>30</v>
      </c>
      <c r="L335" t="s">
        <v>39</v>
      </c>
      <c r="M335" t="s">
        <v>35</v>
      </c>
      <c r="N335" t="s">
        <v>42</v>
      </c>
      <c r="O335" s="1">
        <v>39455</v>
      </c>
    </row>
    <row r="336" spans="1:15">
      <c r="A336">
        <v>3250100</v>
      </c>
      <c r="B336" t="s">
        <v>684</v>
      </c>
      <c r="C336" t="s">
        <v>685</v>
      </c>
      <c r="D336" t="str">
        <f t="shared" si="5"/>
        <v>3250100 - #Pertes latentes sur titres</v>
      </c>
      <c r="E336" t="s">
        <v>29</v>
      </c>
      <c r="F336" t="s">
        <v>30</v>
      </c>
      <c r="G336" t="s">
        <v>30</v>
      </c>
      <c r="H336" t="s">
        <v>536</v>
      </c>
      <c r="I336" t="s">
        <v>537</v>
      </c>
      <c r="J336" t="s">
        <v>33</v>
      </c>
      <c r="K336" t="s">
        <v>30</v>
      </c>
      <c r="L336" t="s">
        <v>39</v>
      </c>
      <c r="M336" t="s">
        <v>35</v>
      </c>
      <c r="N336" t="s">
        <v>223</v>
      </c>
      <c r="O336" s="1">
        <v>35838</v>
      </c>
    </row>
    <row r="337" spans="1:15">
      <c r="A337">
        <v>3250200</v>
      </c>
      <c r="B337" t="s">
        <v>686</v>
      </c>
      <c r="C337" t="s">
        <v>687</v>
      </c>
      <c r="D337" t="str">
        <f t="shared" si="5"/>
        <v>3250200 - #Pertes latentes sur immeubles</v>
      </c>
      <c r="E337" t="s">
        <v>29</v>
      </c>
      <c r="F337" t="s">
        <v>30</v>
      </c>
      <c r="G337" t="s">
        <v>30</v>
      </c>
      <c r="H337" t="s">
        <v>581</v>
      </c>
      <c r="I337" t="s">
        <v>582</v>
      </c>
      <c r="J337" t="s">
        <v>33</v>
      </c>
      <c r="K337" t="s">
        <v>30</v>
      </c>
      <c r="L337" t="s">
        <v>39</v>
      </c>
      <c r="M337" t="s">
        <v>35</v>
      </c>
      <c r="N337" t="s">
        <v>42</v>
      </c>
      <c r="O337" s="1">
        <v>37950</v>
      </c>
    </row>
    <row r="338" spans="1:15">
      <c r="A338">
        <v>3250266</v>
      </c>
      <c r="B338" t="s">
        <v>686</v>
      </c>
      <c r="C338" t="s">
        <v>687</v>
      </c>
      <c r="D338" t="str">
        <f t="shared" si="5"/>
        <v>3250266 - #Pertes latentes sur immeubles</v>
      </c>
      <c r="E338" t="s">
        <v>29</v>
      </c>
      <c r="F338" t="s">
        <v>30</v>
      </c>
      <c r="G338" t="s">
        <v>30</v>
      </c>
      <c r="H338" t="s">
        <v>536</v>
      </c>
      <c r="I338" t="s">
        <v>537</v>
      </c>
      <c r="J338" t="s">
        <v>33</v>
      </c>
      <c r="K338" t="s">
        <v>30</v>
      </c>
      <c r="L338" t="s">
        <v>39</v>
      </c>
      <c r="M338" t="s">
        <v>35</v>
      </c>
      <c r="N338" t="s">
        <v>42</v>
      </c>
      <c r="O338" s="1">
        <v>39471</v>
      </c>
    </row>
    <row r="339" spans="1:15">
      <c r="A339">
        <v>3250300</v>
      </c>
      <c r="B339" t="s">
        <v>688</v>
      </c>
      <c r="C339" t="s">
        <v>689</v>
      </c>
      <c r="D339" t="str">
        <f t="shared" si="5"/>
        <v>3250300 - #Pertes latentes sur couverture</v>
      </c>
      <c r="E339" t="s">
        <v>29</v>
      </c>
      <c r="F339" t="s">
        <v>30</v>
      </c>
      <c r="G339" t="s">
        <v>30</v>
      </c>
      <c r="H339" t="s">
        <v>536</v>
      </c>
      <c r="I339" t="s">
        <v>537</v>
      </c>
      <c r="J339" t="s">
        <v>33</v>
      </c>
      <c r="K339" t="s">
        <v>30</v>
      </c>
      <c r="L339" t="s">
        <v>39</v>
      </c>
      <c r="M339" t="s">
        <v>35</v>
      </c>
      <c r="N339" t="s">
        <v>42</v>
      </c>
      <c r="O339" s="1">
        <v>39392</v>
      </c>
    </row>
    <row r="340" spans="1:15">
      <c r="A340">
        <v>3250366</v>
      </c>
      <c r="B340" t="s">
        <v>688</v>
      </c>
      <c r="C340" t="s">
        <v>689</v>
      </c>
      <c r="D340" t="str">
        <f t="shared" si="5"/>
        <v>3250366 - #Pertes latentes sur couverture</v>
      </c>
      <c r="E340" t="s">
        <v>29</v>
      </c>
      <c r="F340" t="s">
        <v>30</v>
      </c>
      <c r="G340" t="s">
        <v>30</v>
      </c>
      <c r="H340" t="s">
        <v>536</v>
      </c>
      <c r="I340" t="s">
        <v>537</v>
      </c>
      <c r="J340" t="s">
        <v>33</v>
      </c>
      <c r="K340" t="s">
        <v>30</v>
      </c>
      <c r="L340" t="s">
        <v>39</v>
      </c>
      <c r="M340" t="s">
        <v>35</v>
      </c>
      <c r="N340" t="s">
        <v>42</v>
      </c>
      <c r="O340" s="1">
        <v>39455</v>
      </c>
    </row>
    <row r="341" spans="1:15">
      <c r="A341">
        <v>3300100</v>
      </c>
      <c r="B341" t="s">
        <v>690</v>
      </c>
      <c r="C341" t="s">
        <v>691</v>
      </c>
      <c r="D341" t="str">
        <f t="shared" si="5"/>
        <v>3300100 - #Pertes sur débiteurs</v>
      </c>
      <c r="E341" t="s">
        <v>29</v>
      </c>
      <c r="F341" t="s">
        <v>30</v>
      </c>
      <c r="G341" t="s">
        <v>30</v>
      </c>
      <c r="H341" t="s">
        <v>536</v>
      </c>
      <c r="I341" t="s">
        <v>537</v>
      </c>
      <c r="J341" t="s">
        <v>33</v>
      </c>
      <c r="K341" t="s">
        <v>30</v>
      </c>
      <c r="L341" t="s">
        <v>647</v>
      </c>
      <c r="M341" t="s">
        <v>35</v>
      </c>
      <c r="N341" t="s">
        <v>40</v>
      </c>
      <c r="O341" s="1">
        <v>34636</v>
      </c>
    </row>
    <row r="342" spans="1:15">
      <c r="A342">
        <v>3300200</v>
      </c>
      <c r="B342" t="s">
        <v>692</v>
      </c>
      <c r="C342" t="s">
        <v>693</v>
      </c>
      <c r="D342" t="str">
        <f t="shared" si="5"/>
        <v>3300200 - #Provision pour débiteurs douteux</v>
      </c>
      <c r="E342" t="s">
        <v>29</v>
      </c>
      <c r="F342" t="s">
        <v>30</v>
      </c>
      <c r="G342" t="s">
        <v>30</v>
      </c>
      <c r="H342" t="s">
        <v>536</v>
      </c>
      <c r="I342" t="s">
        <v>537</v>
      </c>
      <c r="J342" t="s">
        <v>33</v>
      </c>
      <c r="K342" t="s">
        <v>30</v>
      </c>
      <c r="L342" t="s">
        <v>39</v>
      </c>
      <c r="M342" t="s">
        <v>35</v>
      </c>
      <c r="N342" t="s">
        <v>65</v>
      </c>
      <c r="O342" s="1">
        <v>34744</v>
      </c>
    </row>
    <row r="343" spans="1:15">
      <c r="A343">
        <v>3300400</v>
      </c>
      <c r="B343" t="s">
        <v>694</v>
      </c>
      <c r="C343" t="s">
        <v>695</v>
      </c>
      <c r="D343" t="str">
        <f t="shared" si="5"/>
        <v>3300400 - Charge d'amortissements Carl-Vogt</v>
      </c>
      <c r="E343" t="s">
        <v>29</v>
      </c>
      <c r="F343" t="s">
        <v>30</v>
      </c>
      <c r="G343" t="s">
        <v>30</v>
      </c>
      <c r="H343" t="s">
        <v>536</v>
      </c>
      <c r="I343" t="s">
        <v>537</v>
      </c>
      <c r="J343" t="s">
        <v>33</v>
      </c>
      <c r="K343" t="s">
        <v>30</v>
      </c>
      <c r="L343" t="s">
        <v>696</v>
      </c>
      <c r="M343" t="s">
        <v>35</v>
      </c>
      <c r="N343" t="s">
        <v>36</v>
      </c>
      <c r="O343" s="1">
        <v>40166</v>
      </c>
    </row>
    <row r="344" spans="1:15">
      <c r="A344">
        <v>3300600</v>
      </c>
      <c r="B344" t="s">
        <v>697</v>
      </c>
      <c r="C344" t="s">
        <v>698</v>
      </c>
      <c r="D344" t="str">
        <f t="shared" si="5"/>
        <v>3300600 - Amortissement des biens meubles</v>
      </c>
      <c r="E344" t="s">
        <v>29</v>
      </c>
      <c r="F344" t="s">
        <v>30</v>
      </c>
      <c r="G344" t="s">
        <v>30</v>
      </c>
      <c r="H344" t="s">
        <v>536</v>
      </c>
      <c r="I344" t="s">
        <v>537</v>
      </c>
      <c r="J344" t="s">
        <v>33</v>
      </c>
      <c r="K344" t="s">
        <v>30</v>
      </c>
      <c r="L344" t="s">
        <v>699</v>
      </c>
      <c r="M344" t="s">
        <v>35</v>
      </c>
      <c r="N344" t="s">
        <v>36</v>
      </c>
      <c r="O344" s="1">
        <v>40166</v>
      </c>
    </row>
    <row r="345" spans="1:15">
      <c r="A345">
        <v>3300901</v>
      </c>
      <c r="B345" t="s">
        <v>700</v>
      </c>
      <c r="C345" t="s">
        <v>701</v>
      </c>
      <c r="D345" t="str">
        <f t="shared" si="5"/>
        <v>3300901 - Amortissement TVA subv.Europe</v>
      </c>
      <c r="E345" t="s">
        <v>29</v>
      </c>
      <c r="F345" t="s">
        <v>30</v>
      </c>
      <c r="G345" t="s">
        <v>30</v>
      </c>
      <c r="H345" t="s">
        <v>536</v>
      </c>
      <c r="I345" t="s">
        <v>537</v>
      </c>
      <c r="J345" t="s">
        <v>33</v>
      </c>
      <c r="K345" t="s">
        <v>30</v>
      </c>
      <c r="L345" t="s">
        <v>699</v>
      </c>
      <c r="M345" t="s">
        <v>35</v>
      </c>
      <c r="N345" t="s">
        <v>36</v>
      </c>
      <c r="O345" s="1">
        <v>40166</v>
      </c>
    </row>
    <row r="346" spans="1:15">
      <c r="A346">
        <v>3310100</v>
      </c>
      <c r="B346" t="s">
        <v>702</v>
      </c>
      <c r="C346" t="s">
        <v>702</v>
      </c>
      <c r="D346" t="str">
        <f t="shared" si="5"/>
        <v>3310100 - #Provision risque</v>
      </c>
      <c r="E346" t="s">
        <v>29</v>
      </c>
      <c r="F346" t="s">
        <v>30</v>
      </c>
      <c r="G346" t="s">
        <v>30</v>
      </c>
      <c r="H346" t="s">
        <v>536</v>
      </c>
      <c r="I346" t="s">
        <v>537</v>
      </c>
      <c r="J346" t="s">
        <v>33</v>
      </c>
      <c r="K346" t="s">
        <v>30</v>
      </c>
      <c r="L346" t="s">
        <v>39</v>
      </c>
      <c r="M346" t="s">
        <v>35</v>
      </c>
      <c r="N346" t="s">
        <v>40</v>
      </c>
      <c r="O346" s="1">
        <v>34636</v>
      </c>
    </row>
    <row r="347" spans="1:15">
      <c r="A347">
        <v>3310150</v>
      </c>
      <c r="B347" t="s">
        <v>703</v>
      </c>
      <c r="C347" t="s">
        <v>704</v>
      </c>
      <c r="D347" t="str">
        <f t="shared" si="5"/>
        <v>3310150 - #Amortissement location financement</v>
      </c>
      <c r="E347" t="s">
        <v>29</v>
      </c>
      <c r="F347" t="s">
        <v>30</v>
      </c>
      <c r="G347" t="s">
        <v>30</v>
      </c>
      <c r="H347" t="s">
        <v>39</v>
      </c>
      <c r="J347" t="s">
        <v>33</v>
      </c>
      <c r="K347" t="s">
        <v>30</v>
      </c>
      <c r="L347" t="s">
        <v>39</v>
      </c>
      <c r="M347" t="s">
        <v>35</v>
      </c>
      <c r="N347" t="s">
        <v>42</v>
      </c>
      <c r="O347" s="1">
        <v>38609</v>
      </c>
    </row>
    <row r="348" spans="1:15">
      <c r="A348">
        <v>3311230</v>
      </c>
      <c r="B348" t="s">
        <v>705</v>
      </c>
      <c r="C348" t="s">
        <v>706</v>
      </c>
      <c r="D348" t="str">
        <f t="shared" si="5"/>
        <v>3311230 - #UF Amortissements immeubles</v>
      </c>
      <c r="E348" t="s">
        <v>29</v>
      </c>
      <c r="F348" t="s">
        <v>30</v>
      </c>
      <c r="G348" t="s">
        <v>30</v>
      </c>
      <c r="H348" t="s">
        <v>581</v>
      </c>
      <c r="I348" t="s">
        <v>582</v>
      </c>
      <c r="J348" t="s">
        <v>33</v>
      </c>
      <c r="K348" t="s">
        <v>30</v>
      </c>
      <c r="L348" t="s">
        <v>39</v>
      </c>
      <c r="M348" t="s">
        <v>35</v>
      </c>
      <c r="N348" t="s">
        <v>42</v>
      </c>
      <c r="O348" s="1">
        <v>37008</v>
      </c>
    </row>
    <row r="349" spans="1:15">
      <c r="A349">
        <v>3320110</v>
      </c>
      <c r="B349" t="s">
        <v>707</v>
      </c>
      <c r="C349" t="s">
        <v>708</v>
      </c>
      <c r="D349" t="str">
        <f t="shared" si="5"/>
        <v>3320110 - #Amort.TVA subv.Européenne</v>
      </c>
      <c r="E349" t="s">
        <v>29</v>
      </c>
      <c r="F349" t="s">
        <v>30</v>
      </c>
      <c r="G349" t="s">
        <v>30</v>
      </c>
      <c r="H349" t="s">
        <v>536</v>
      </c>
      <c r="I349" t="s">
        <v>537</v>
      </c>
      <c r="J349" t="s">
        <v>33</v>
      </c>
      <c r="K349" t="s">
        <v>30</v>
      </c>
      <c r="L349" t="s">
        <v>39</v>
      </c>
      <c r="M349" t="s">
        <v>35</v>
      </c>
      <c r="N349" t="s">
        <v>42</v>
      </c>
      <c r="O349" s="1">
        <v>38436</v>
      </c>
    </row>
    <row r="350" spans="1:15">
      <c r="A350">
        <v>3400011</v>
      </c>
      <c r="B350" t="s">
        <v>709</v>
      </c>
      <c r="C350" t="s">
        <v>710</v>
      </c>
      <c r="D350" t="str">
        <f t="shared" si="5"/>
        <v>3400011 - Perte de change sur c/c</v>
      </c>
      <c r="E350" t="s">
        <v>29</v>
      </c>
      <c r="F350" t="s">
        <v>30</v>
      </c>
      <c r="G350" t="s">
        <v>30</v>
      </c>
      <c r="H350" t="s">
        <v>39</v>
      </c>
      <c r="J350" t="s">
        <v>33</v>
      </c>
      <c r="K350" t="s">
        <v>30</v>
      </c>
      <c r="L350" t="s">
        <v>647</v>
      </c>
      <c r="M350" t="s">
        <v>35</v>
      </c>
      <c r="N350" t="s">
        <v>426</v>
      </c>
      <c r="O350" s="1">
        <v>41261</v>
      </c>
    </row>
    <row r="351" spans="1:15">
      <c r="A351">
        <v>3400100</v>
      </c>
      <c r="B351" t="s">
        <v>711</v>
      </c>
      <c r="C351" t="s">
        <v>712</v>
      </c>
      <c r="D351" t="str">
        <f t="shared" si="5"/>
        <v>3400100 - #Impôts sur gains immobiliers</v>
      </c>
      <c r="E351" t="s">
        <v>29</v>
      </c>
      <c r="F351" t="s">
        <v>30</v>
      </c>
      <c r="G351" t="s">
        <v>30</v>
      </c>
      <c r="H351" t="s">
        <v>536</v>
      </c>
      <c r="I351" t="s">
        <v>537</v>
      </c>
      <c r="J351" t="s">
        <v>33</v>
      </c>
      <c r="K351" t="s">
        <v>30</v>
      </c>
      <c r="L351" t="s">
        <v>39</v>
      </c>
      <c r="M351" t="s">
        <v>35</v>
      </c>
      <c r="N351" t="s">
        <v>40</v>
      </c>
      <c r="O351" s="1">
        <v>34636</v>
      </c>
    </row>
    <row r="352" spans="1:15">
      <c r="A352">
        <v>3400166</v>
      </c>
      <c r="B352" t="s">
        <v>711</v>
      </c>
      <c r="C352" t="s">
        <v>712</v>
      </c>
      <c r="D352" t="str">
        <f t="shared" si="5"/>
        <v>3400166 - #Impôts sur gains immobiliers</v>
      </c>
      <c r="E352" t="s">
        <v>29</v>
      </c>
      <c r="F352" t="s">
        <v>30</v>
      </c>
      <c r="G352" t="s">
        <v>30</v>
      </c>
      <c r="H352" t="s">
        <v>536</v>
      </c>
      <c r="I352" t="s">
        <v>537</v>
      </c>
      <c r="J352" t="s">
        <v>33</v>
      </c>
      <c r="K352" t="s">
        <v>30</v>
      </c>
      <c r="L352" t="s">
        <v>39</v>
      </c>
      <c r="M352" t="s">
        <v>35</v>
      </c>
      <c r="N352" t="s">
        <v>42</v>
      </c>
      <c r="O352" s="1">
        <v>39408</v>
      </c>
    </row>
    <row r="353" spans="1:15">
      <c r="A353">
        <v>3401100</v>
      </c>
      <c r="B353" t="s">
        <v>713</v>
      </c>
      <c r="C353" t="s">
        <v>714</v>
      </c>
      <c r="D353" t="str">
        <f t="shared" si="5"/>
        <v>3401100 - Intérêts hypothécaire à court terme</v>
      </c>
      <c r="E353" t="s">
        <v>29</v>
      </c>
      <c r="F353" t="s">
        <v>30</v>
      </c>
      <c r="G353" t="s">
        <v>30</v>
      </c>
      <c r="H353" t="s">
        <v>536</v>
      </c>
      <c r="I353" t="s">
        <v>537</v>
      </c>
      <c r="J353" t="s">
        <v>33</v>
      </c>
      <c r="K353" t="s">
        <v>30</v>
      </c>
      <c r="L353" t="s">
        <v>647</v>
      </c>
      <c r="M353" t="s">
        <v>35</v>
      </c>
      <c r="N353" t="s">
        <v>36</v>
      </c>
      <c r="O353" s="1">
        <v>40166</v>
      </c>
    </row>
    <row r="354" spans="1:15">
      <c r="A354">
        <v>3406000</v>
      </c>
      <c r="B354" t="s">
        <v>715</v>
      </c>
      <c r="C354" t="s">
        <v>716</v>
      </c>
      <c r="D354" t="str">
        <f t="shared" si="5"/>
        <v>3406000 - Intérêts hypothécaire à long terme</v>
      </c>
      <c r="E354" t="s">
        <v>29</v>
      </c>
      <c r="F354" t="s">
        <v>30</v>
      </c>
      <c r="G354" t="s">
        <v>30</v>
      </c>
      <c r="H354" t="s">
        <v>536</v>
      </c>
      <c r="I354" t="s">
        <v>537</v>
      </c>
      <c r="J354" t="s">
        <v>33</v>
      </c>
      <c r="K354" t="s">
        <v>30</v>
      </c>
      <c r="L354" t="s">
        <v>647</v>
      </c>
      <c r="M354" t="s">
        <v>35</v>
      </c>
      <c r="N354" t="s">
        <v>36</v>
      </c>
      <c r="O354" s="1">
        <v>40166</v>
      </c>
    </row>
    <row r="355" spans="1:15">
      <c r="A355">
        <v>3410000</v>
      </c>
      <c r="B355" t="s">
        <v>717</v>
      </c>
      <c r="C355" t="s">
        <v>718</v>
      </c>
      <c r="D355" t="str">
        <f t="shared" si="5"/>
        <v>3410000 - Pertes réalisées disponibilités et  placements fin</v>
      </c>
      <c r="E355" t="s">
        <v>29</v>
      </c>
      <c r="F355" t="s">
        <v>30</v>
      </c>
      <c r="G355" t="s">
        <v>30</v>
      </c>
      <c r="H355" t="s">
        <v>328</v>
      </c>
      <c r="I355" t="s">
        <v>329</v>
      </c>
      <c r="J355" t="s">
        <v>33</v>
      </c>
      <c r="K355" t="s">
        <v>30</v>
      </c>
      <c r="L355" t="s">
        <v>647</v>
      </c>
      <c r="M355" t="s">
        <v>35</v>
      </c>
      <c r="N355" t="s">
        <v>36</v>
      </c>
      <c r="O355" s="1">
        <v>40166</v>
      </c>
    </row>
    <row r="356" spans="1:15">
      <c r="A356">
        <v>3410020</v>
      </c>
      <c r="B356" t="s">
        <v>719</v>
      </c>
      <c r="C356" t="s">
        <v>720</v>
      </c>
      <c r="D356" t="str">
        <f t="shared" si="5"/>
        <v>3410020 - Pertes réalisées sur ventes de titres</v>
      </c>
      <c r="E356" t="s">
        <v>29</v>
      </c>
      <c r="F356" t="s">
        <v>30</v>
      </c>
      <c r="G356" t="s">
        <v>30</v>
      </c>
      <c r="H356" t="s">
        <v>536</v>
      </c>
      <c r="I356" t="s">
        <v>537</v>
      </c>
      <c r="J356" t="s">
        <v>33</v>
      </c>
      <c r="K356" t="s">
        <v>30</v>
      </c>
      <c r="L356" t="s">
        <v>647</v>
      </c>
      <c r="M356" t="s">
        <v>35</v>
      </c>
      <c r="N356" t="s">
        <v>36</v>
      </c>
      <c r="O356" s="1">
        <v>40166</v>
      </c>
    </row>
    <row r="357" spans="1:15">
      <c r="A357">
        <v>3419101</v>
      </c>
      <c r="B357" t="s">
        <v>721</v>
      </c>
      <c r="C357" t="s">
        <v>722</v>
      </c>
      <c r="D357" t="str">
        <f t="shared" si="5"/>
        <v>3419101 - Pertes réalisées sur couverture</v>
      </c>
      <c r="E357" t="s">
        <v>29</v>
      </c>
      <c r="F357" t="s">
        <v>30</v>
      </c>
      <c r="G357" t="s">
        <v>30</v>
      </c>
      <c r="H357" t="s">
        <v>536</v>
      </c>
      <c r="I357" t="s">
        <v>537</v>
      </c>
      <c r="J357" t="s">
        <v>33</v>
      </c>
      <c r="K357" t="s">
        <v>30</v>
      </c>
      <c r="L357" t="s">
        <v>647</v>
      </c>
      <c r="M357" t="s">
        <v>35</v>
      </c>
      <c r="N357" t="s">
        <v>42</v>
      </c>
      <c r="O357" s="1">
        <v>40277</v>
      </c>
    </row>
    <row r="358" spans="1:15">
      <c r="A358">
        <v>3420001</v>
      </c>
      <c r="B358" t="s">
        <v>723</v>
      </c>
      <c r="C358" t="s">
        <v>723</v>
      </c>
      <c r="D358" t="str">
        <f t="shared" si="5"/>
        <v>3420001 - Frais de gestion</v>
      </c>
      <c r="E358" t="s">
        <v>29</v>
      </c>
      <c r="F358" t="s">
        <v>30</v>
      </c>
      <c r="G358" t="s">
        <v>30</v>
      </c>
      <c r="H358" t="s">
        <v>328</v>
      </c>
      <c r="I358" t="s">
        <v>329</v>
      </c>
      <c r="J358" t="s">
        <v>33</v>
      </c>
      <c r="K358" t="s">
        <v>30</v>
      </c>
      <c r="L358" t="s">
        <v>647</v>
      </c>
      <c r="M358" t="s">
        <v>35</v>
      </c>
      <c r="N358" t="s">
        <v>36</v>
      </c>
      <c r="O358" s="1">
        <v>40166</v>
      </c>
    </row>
    <row r="359" spans="1:15">
      <c r="A359">
        <v>3420002</v>
      </c>
      <c r="B359" t="s">
        <v>724</v>
      </c>
      <c r="C359" t="s">
        <v>725</v>
      </c>
      <c r="D359" t="str">
        <f t="shared" si="5"/>
        <v>3420002 - Frais de transaction des titres</v>
      </c>
      <c r="E359" t="s">
        <v>29</v>
      </c>
      <c r="F359" t="s">
        <v>30</v>
      </c>
      <c r="G359" t="s">
        <v>30</v>
      </c>
      <c r="H359" t="s">
        <v>328</v>
      </c>
      <c r="I359" t="s">
        <v>329</v>
      </c>
      <c r="J359" t="s">
        <v>33</v>
      </c>
      <c r="K359" t="s">
        <v>30</v>
      </c>
      <c r="L359" t="s">
        <v>647</v>
      </c>
      <c r="M359" t="s">
        <v>35</v>
      </c>
      <c r="N359" t="s">
        <v>36</v>
      </c>
      <c r="O359" s="1">
        <v>40166</v>
      </c>
    </row>
    <row r="360" spans="1:15">
      <c r="A360">
        <v>3420100</v>
      </c>
      <c r="B360" t="s">
        <v>726</v>
      </c>
      <c r="C360" t="s">
        <v>726</v>
      </c>
      <c r="D360" t="str">
        <f t="shared" si="5"/>
        <v>3420100 - #TVA</v>
      </c>
      <c r="E360" t="s">
        <v>29</v>
      </c>
      <c r="F360" t="s">
        <v>30</v>
      </c>
      <c r="G360" t="s">
        <v>30</v>
      </c>
      <c r="H360" t="s">
        <v>536</v>
      </c>
      <c r="I360" t="s">
        <v>537</v>
      </c>
      <c r="J360" t="s">
        <v>33</v>
      </c>
      <c r="K360" t="s">
        <v>30</v>
      </c>
      <c r="L360" t="s">
        <v>39</v>
      </c>
      <c r="M360" t="s">
        <v>35</v>
      </c>
      <c r="N360" t="s">
        <v>40</v>
      </c>
      <c r="O360" s="1">
        <v>34636</v>
      </c>
    </row>
    <row r="361" spans="1:15">
      <c r="A361">
        <v>3420110</v>
      </c>
      <c r="B361" t="s">
        <v>727</v>
      </c>
      <c r="C361" t="s">
        <v>728</v>
      </c>
      <c r="D361" t="str">
        <f t="shared" si="5"/>
        <v>3420110 - #TVA charge subv.Européenne</v>
      </c>
      <c r="E361" t="s">
        <v>29</v>
      </c>
      <c r="F361" t="s">
        <v>30</v>
      </c>
      <c r="G361" t="s">
        <v>30</v>
      </c>
      <c r="H361" t="s">
        <v>536</v>
      </c>
      <c r="I361" t="s">
        <v>537</v>
      </c>
      <c r="J361" t="s">
        <v>33</v>
      </c>
      <c r="K361" t="s">
        <v>30</v>
      </c>
      <c r="L361" t="s">
        <v>39</v>
      </c>
      <c r="M361" t="s">
        <v>35</v>
      </c>
      <c r="N361" t="s">
        <v>42</v>
      </c>
      <c r="O361" s="1">
        <v>38436</v>
      </c>
    </row>
    <row r="362" spans="1:15">
      <c r="A362">
        <v>3431000</v>
      </c>
      <c r="B362" t="s">
        <v>729</v>
      </c>
      <c r="C362" t="s">
        <v>730</v>
      </c>
      <c r="D362" t="str">
        <f t="shared" si="5"/>
        <v>3431000 - Entretien courant des immeubles de placements</v>
      </c>
      <c r="E362" t="s">
        <v>29</v>
      </c>
      <c r="F362" t="s">
        <v>30</v>
      </c>
      <c r="G362" t="s">
        <v>30</v>
      </c>
      <c r="H362" t="s">
        <v>328</v>
      </c>
      <c r="I362" t="s">
        <v>329</v>
      </c>
      <c r="J362" t="s">
        <v>33</v>
      </c>
      <c r="K362" t="s">
        <v>30</v>
      </c>
      <c r="L362" t="s">
        <v>647</v>
      </c>
      <c r="M362" t="s">
        <v>35</v>
      </c>
      <c r="N362" t="s">
        <v>36</v>
      </c>
      <c r="O362" s="1">
        <v>40166</v>
      </c>
    </row>
    <row r="363" spans="1:15">
      <c r="A363">
        <v>3439001</v>
      </c>
      <c r="B363" t="s">
        <v>731</v>
      </c>
      <c r="C363" t="s">
        <v>732</v>
      </c>
      <c r="D363" t="str">
        <f t="shared" si="5"/>
        <v>3439001 - Autres charges des immeubles de placements</v>
      </c>
      <c r="E363" t="s">
        <v>29</v>
      </c>
      <c r="F363" t="s">
        <v>30</v>
      </c>
      <c r="G363" t="s">
        <v>30</v>
      </c>
      <c r="H363" t="s">
        <v>328</v>
      </c>
      <c r="I363" t="s">
        <v>329</v>
      </c>
      <c r="J363" t="s">
        <v>33</v>
      </c>
      <c r="K363" t="s">
        <v>30</v>
      </c>
      <c r="L363" t="s">
        <v>647</v>
      </c>
      <c r="M363" t="s">
        <v>35</v>
      </c>
      <c r="N363" t="s">
        <v>42</v>
      </c>
      <c r="O363" s="1">
        <v>40674</v>
      </c>
    </row>
    <row r="364" spans="1:15">
      <c r="A364">
        <v>3440021</v>
      </c>
      <c r="B364" t="s">
        <v>733</v>
      </c>
      <c r="C364" t="s">
        <v>722</v>
      </c>
      <c r="D364" t="str">
        <f t="shared" si="5"/>
        <v>3440021 - Pertes réalisées sur couverture</v>
      </c>
      <c r="E364" t="s">
        <v>29</v>
      </c>
      <c r="F364" t="s">
        <v>30</v>
      </c>
      <c r="G364" t="s">
        <v>30</v>
      </c>
      <c r="H364" t="s">
        <v>536</v>
      </c>
      <c r="I364" t="s">
        <v>537</v>
      </c>
      <c r="J364" t="s">
        <v>33</v>
      </c>
      <c r="K364" t="s">
        <v>30</v>
      </c>
      <c r="L364" t="s">
        <v>647</v>
      </c>
      <c r="M364" t="s">
        <v>35</v>
      </c>
      <c r="N364" t="s">
        <v>42</v>
      </c>
      <c r="O364" s="1">
        <v>40373</v>
      </c>
    </row>
    <row r="365" spans="1:15">
      <c r="A365">
        <v>3440120</v>
      </c>
      <c r="B365" t="s">
        <v>734</v>
      </c>
      <c r="C365" t="s">
        <v>735</v>
      </c>
      <c r="D365" t="str">
        <f t="shared" si="5"/>
        <v>3440120 - Pertes latentes sur titres</v>
      </c>
      <c r="E365" t="s">
        <v>29</v>
      </c>
      <c r="F365" t="s">
        <v>30</v>
      </c>
      <c r="G365" t="s">
        <v>30</v>
      </c>
      <c r="H365" t="s">
        <v>536</v>
      </c>
      <c r="I365" t="s">
        <v>537</v>
      </c>
      <c r="J365" t="s">
        <v>33</v>
      </c>
      <c r="K365" t="s">
        <v>30</v>
      </c>
      <c r="L365" t="s">
        <v>647</v>
      </c>
      <c r="M365" t="s">
        <v>35</v>
      </c>
      <c r="N365" t="s">
        <v>36</v>
      </c>
      <c r="O365" s="1">
        <v>40166</v>
      </c>
    </row>
    <row r="366" spans="1:15">
      <c r="A366">
        <v>3440170</v>
      </c>
      <c r="B366" t="s">
        <v>736</v>
      </c>
      <c r="C366" t="s">
        <v>737</v>
      </c>
      <c r="D366" t="str">
        <f t="shared" si="5"/>
        <v>3440170 - Pertes latentes sur immeubles</v>
      </c>
      <c r="E366" t="s">
        <v>29</v>
      </c>
      <c r="F366" t="s">
        <v>30</v>
      </c>
      <c r="G366" t="s">
        <v>30</v>
      </c>
      <c r="H366" t="s">
        <v>536</v>
      </c>
      <c r="I366" t="s">
        <v>537</v>
      </c>
      <c r="J366" t="s">
        <v>33</v>
      </c>
      <c r="K366" t="s">
        <v>30</v>
      </c>
      <c r="L366" t="s">
        <v>647</v>
      </c>
      <c r="M366" t="s">
        <v>35</v>
      </c>
      <c r="N366" t="s">
        <v>36</v>
      </c>
      <c r="O366" s="1">
        <v>40166</v>
      </c>
    </row>
    <row r="367" spans="1:15">
      <c r="A367">
        <v>3440175</v>
      </c>
      <c r="B367" t="s">
        <v>738</v>
      </c>
      <c r="C367" t="s">
        <v>739</v>
      </c>
      <c r="D367" t="str">
        <f t="shared" si="5"/>
        <v>3440175 - Pertes latentes sur couverture</v>
      </c>
      <c r="E367" t="s">
        <v>29</v>
      </c>
      <c r="F367" t="s">
        <v>30</v>
      </c>
      <c r="G367" t="s">
        <v>30</v>
      </c>
      <c r="H367" t="s">
        <v>536</v>
      </c>
      <c r="I367" t="s">
        <v>537</v>
      </c>
      <c r="J367" t="s">
        <v>33</v>
      </c>
      <c r="K367" t="s">
        <v>30</v>
      </c>
      <c r="L367" t="s">
        <v>647</v>
      </c>
      <c r="M367" t="s">
        <v>35</v>
      </c>
      <c r="N367" t="s">
        <v>42</v>
      </c>
      <c r="O367" s="1">
        <v>40254</v>
      </c>
    </row>
    <row r="368" spans="1:15">
      <c r="A368">
        <v>3499990</v>
      </c>
      <c r="B368" t="s">
        <v>740</v>
      </c>
      <c r="C368" t="s">
        <v>741</v>
      </c>
      <c r="D368" t="str">
        <f t="shared" si="5"/>
        <v>3499990 - Impôts sur gains immobiliers</v>
      </c>
      <c r="E368" t="s">
        <v>29</v>
      </c>
      <c r="F368" t="s">
        <v>30</v>
      </c>
      <c r="G368" t="s">
        <v>30</v>
      </c>
      <c r="H368" t="s">
        <v>536</v>
      </c>
      <c r="I368" t="s">
        <v>537</v>
      </c>
      <c r="J368" t="s">
        <v>33</v>
      </c>
      <c r="K368" t="s">
        <v>30</v>
      </c>
      <c r="L368" t="s">
        <v>647</v>
      </c>
      <c r="M368" t="s">
        <v>35</v>
      </c>
      <c r="N368" t="s">
        <v>36</v>
      </c>
      <c r="O368" s="1">
        <v>40166</v>
      </c>
    </row>
    <row r="369" spans="1:15">
      <c r="A369">
        <v>3610100</v>
      </c>
      <c r="B369" t="s">
        <v>742</v>
      </c>
      <c r="C369" t="s">
        <v>743</v>
      </c>
      <c r="D369" t="str">
        <f t="shared" si="5"/>
        <v>3610100 - #Participation au financement des  autres Universi</v>
      </c>
      <c r="E369" t="s">
        <v>29</v>
      </c>
      <c r="F369" t="s">
        <v>30</v>
      </c>
      <c r="G369" t="s">
        <v>30</v>
      </c>
      <c r="H369" t="s">
        <v>744</v>
      </c>
      <c r="I369" t="s">
        <v>745</v>
      </c>
      <c r="J369" t="s">
        <v>33</v>
      </c>
      <c r="K369" t="s">
        <v>30</v>
      </c>
      <c r="L369" t="s">
        <v>39</v>
      </c>
      <c r="M369" t="s">
        <v>35</v>
      </c>
      <c r="N369" t="s">
        <v>46</v>
      </c>
      <c r="O369" s="1">
        <v>34830</v>
      </c>
    </row>
    <row r="370" spans="1:15">
      <c r="A370">
        <v>3610200</v>
      </c>
      <c r="B370" t="s">
        <v>746</v>
      </c>
      <c r="C370" t="s">
        <v>747</v>
      </c>
      <c r="D370" t="str">
        <f t="shared" si="5"/>
        <v>3610200 - #Fondation romande de santé au travail</v>
      </c>
      <c r="E370" t="s">
        <v>29</v>
      </c>
      <c r="F370" t="s">
        <v>30</v>
      </c>
      <c r="G370" t="s">
        <v>30</v>
      </c>
      <c r="H370" t="s">
        <v>748</v>
      </c>
      <c r="I370" t="s">
        <v>749</v>
      </c>
      <c r="J370" t="s">
        <v>33</v>
      </c>
      <c r="K370" t="s">
        <v>30</v>
      </c>
      <c r="L370" t="s">
        <v>39</v>
      </c>
      <c r="M370" t="s">
        <v>35</v>
      </c>
      <c r="N370" t="s">
        <v>46</v>
      </c>
      <c r="O370" s="1">
        <v>34830</v>
      </c>
    </row>
    <row r="371" spans="1:15">
      <c r="A371">
        <v>3610300</v>
      </c>
      <c r="B371" t="s">
        <v>750</v>
      </c>
      <c r="C371" t="s">
        <v>750</v>
      </c>
      <c r="D371" t="str">
        <f t="shared" si="5"/>
        <v>3610300 - #Subvention 3e cycle</v>
      </c>
      <c r="E371" t="s">
        <v>29</v>
      </c>
      <c r="F371" t="s">
        <v>30</v>
      </c>
      <c r="G371" t="s">
        <v>30</v>
      </c>
      <c r="H371" t="s">
        <v>751</v>
      </c>
      <c r="I371" t="s">
        <v>752</v>
      </c>
      <c r="J371" t="s">
        <v>33</v>
      </c>
      <c r="K371" t="s">
        <v>30</v>
      </c>
      <c r="L371" t="s">
        <v>39</v>
      </c>
      <c r="M371" t="s">
        <v>35</v>
      </c>
      <c r="N371" t="s">
        <v>40</v>
      </c>
      <c r="O371" s="1">
        <v>34636</v>
      </c>
    </row>
    <row r="372" spans="1:15">
      <c r="A372">
        <v>3611000</v>
      </c>
      <c r="B372" t="s">
        <v>753</v>
      </c>
      <c r="C372" t="s">
        <v>754</v>
      </c>
      <c r="D372" t="str">
        <f t="shared" si="5"/>
        <v>3611000 - #Subvention théologie</v>
      </c>
      <c r="E372" t="s">
        <v>29</v>
      </c>
      <c r="F372" t="s">
        <v>30</v>
      </c>
      <c r="G372" t="s">
        <v>30</v>
      </c>
      <c r="H372" t="s">
        <v>755</v>
      </c>
      <c r="I372" t="s">
        <v>756</v>
      </c>
      <c r="J372" t="s">
        <v>33</v>
      </c>
      <c r="K372" t="s">
        <v>30</v>
      </c>
      <c r="L372" t="s">
        <v>39</v>
      </c>
      <c r="M372" t="s">
        <v>35</v>
      </c>
      <c r="N372" t="s">
        <v>46</v>
      </c>
      <c r="O372" s="1">
        <v>34830</v>
      </c>
    </row>
    <row r="373" spans="1:15">
      <c r="A373">
        <v>3611100</v>
      </c>
      <c r="B373" t="s">
        <v>757</v>
      </c>
      <c r="C373" t="s">
        <v>758</v>
      </c>
      <c r="D373" t="str">
        <f t="shared" si="5"/>
        <v>3611100 - #Subvention recherche médicale</v>
      </c>
      <c r="E373" t="s">
        <v>29</v>
      </c>
      <c r="F373" t="s">
        <v>30</v>
      </c>
      <c r="G373" t="s">
        <v>30</v>
      </c>
      <c r="H373" t="s">
        <v>755</v>
      </c>
      <c r="I373" t="s">
        <v>756</v>
      </c>
      <c r="J373" t="s">
        <v>33</v>
      </c>
      <c r="K373" t="s">
        <v>30</v>
      </c>
      <c r="L373" t="s">
        <v>39</v>
      </c>
      <c r="M373" t="s">
        <v>35</v>
      </c>
      <c r="N373" t="s">
        <v>46</v>
      </c>
      <c r="O373" s="1">
        <v>34830</v>
      </c>
    </row>
    <row r="374" spans="1:15">
      <c r="A374">
        <v>3611200</v>
      </c>
      <c r="B374" t="s">
        <v>759</v>
      </c>
      <c r="C374" t="s">
        <v>760</v>
      </c>
      <c r="D374" t="str">
        <f t="shared" si="5"/>
        <v>3611200 - #Subvention Archives Piaget</v>
      </c>
      <c r="E374" t="s">
        <v>29</v>
      </c>
      <c r="F374" t="s">
        <v>30</v>
      </c>
      <c r="G374" t="s">
        <v>30</v>
      </c>
      <c r="H374" t="s">
        <v>755</v>
      </c>
      <c r="I374" t="s">
        <v>756</v>
      </c>
      <c r="J374" t="s">
        <v>33</v>
      </c>
      <c r="K374" t="s">
        <v>30</v>
      </c>
      <c r="L374" t="s">
        <v>39</v>
      </c>
      <c r="M374" t="s">
        <v>35</v>
      </c>
      <c r="N374" t="s">
        <v>46</v>
      </c>
      <c r="O374" s="1">
        <v>34830</v>
      </c>
    </row>
    <row r="375" spans="1:15">
      <c r="A375">
        <v>3611300</v>
      </c>
      <c r="B375" t="s">
        <v>761</v>
      </c>
      <c r="C375" t="s">
        <v>762</v>
      </c>
      <c r="D375" t="str">
        <f t="shared" si="5"/>
        <v>3611300 - #affectation des taxes fixes</v>
      </c>
      <c r="E375" t="s">
        <v>29</v>
      </c>
      <c r="F375" t="s">
        <v>30</v>
      </c>
      <c r="G375" t="s">
        <v>30</v>
      </c>
      <c r="H375" t="s">
        <v>536</v>
      </c>
      <c r="I375" t="s">
        <v>537</v>
      </c>
      <c r="J375" t="s">
        <v>33</v>
      </c>
      <c r="K375" t="s">
        <v>30</v>
      </c>
      <c r="L375" t="s">
        <v>39</v>
      </c>
      <c r="M375" t="s">
        <v>35</v>
      </c>
      <c r="N375" t="s">
        <v>46</v>
      </c>
      <c r="O375" s="1">
        <v>34830</v>
      </c>
    </row>
    <row r="376" spans="1:15">
      <c r="A376">
        <v>3611400</v>
      </c>
      <c r="B376" t="s">
        <v>763</v>
      </c>
      <c r="C376" t="s">
        <v>763</v>
      </c>
      <c r="D376" t="str">
        <f t="shared" si="5"/>
        <v>3611400 - #Taxes allouées BPU</v>
      </c>
      <c r="E376" t="s">
        <v>29</v>
      </c>
      <c r="F376" t="s">
        <v>30</v>
      </c>
      <c r="G376" t="s">
        <v>30</v>
      </c>
      <c r="H376" t="s">
        <v>536</v>
      </c>
      <c r="I376" t="s">
        <v>537</v>
      </c>
      <c r="J376" t="s">
        <v>33</v>
      </c>
      <c r="K376" t="s">
        <v>30</v>
      </c>
      <c r="L376" t="s">
        <v>39</v>
      </c>
      <c r="M376" t="s">
        <v>35</v>
      </c>
      <c r="N376" t="s">
        <v>46</v>
      </c>
      <c r="O376" s="1">
        <v>34830</v>
      </c>
    </row>
    <row r="377" spans="1:15">
      <c r="A377">
        <v>3611500</v>
      </c>
      <c r="B377" t="s">
        <v>764</v>
      </c>
      <c r="C377" t="s">
        <v>765</v>
      </c>
      <c r="D377" t="str">
        <f t="shared" si="5"/>
        <v>3611500 - #Subvention à la crèche</v>
      </c>
      <c r="E377" t="s">
        <v>29</v>
      </c>
      <c r="F377" t="s">
        <v>30</v>
      </c>
      <c r="G377" t="s">
        <v>30</v>
      </c>
      <c r="H377" t="s">
        <v>755</v>
      </c>
      <c r="I377" t="s">
        <v>756</v>
      </c>
      <c r="J377" t="s">
        <v>33</v>
      </c>
      <c r="K377" t="s">
        <v>30</v>
      </c>
      <c r="L377" t="s">
        <v>39</v>
      </c>
      <c r="M377" t="s">
        <v>35</v>
      </c>
      <c r="N377" t="s">
        <v>46</v>
      </c>
      <c r="O377" s="1">
        <v>34830</v>
      </c>
    </row>
    <row r="378" spans="1:15">
      <c r="A378">
        <v>3611600</v>
      </c>
      <c r="B378" t="s">
        <v>766</v>
      </c>
      <c r="C378" t="s">
        <v>766</v>
      </c>
      <c r="D378" t="str">
        <f t="shared" si="5"/>
        <v>3611600 - #Collaboration VD-GE</v>
      </c>
      <c r="E378" t="s">
        <v>29</v>
      </c>
      <c r="F378" t="s">
        <v>30</v>
      </c>
      <c r="G378" t="s">
        <v>30</v>
      </c>
      <c r="H378" t="s">
        <v>748</v>
      </c>
      <c r="I378" t="s">
        <v>749</v>
      </c>
      <c r="J378" t="s">
        <v>33</v>
      </c>
      <c r="K378" t="s">
        <v>30</v>
      </c>
      <c r="L378" t="s">
        <v>39</v>
      </c>
      <c r="M378" t="s">
        <v>35</v>
      </c>
      <c r="N378" t="s">
        <v>158</v>
      </c>
      <c r="O378" s="1">
        <v>34835</v>
      </c>
    </row>
    <row r="379" spans="1:15">
      <c r="A379">
        <v>3611700</v>
      </c>
      <c r="B379" t="s">
        <v>767</v>
      </c>
      <c r="C379" t="s">
        <v>768</v>
      </c>
      <c r="D379" t="str">
        <f t="shared" si="5"/>
        <v>3611700 - #Collaboration inter-universitaire</v>
      </c>
      <c r="E379" t="s">
        <v>29</v>
      </c>
      <c r="F379" t="s">
        <v>30</v>
      </c>
      <c r="G379" t="s">
        <v>30</v>
      </c>
      <c r="H379" t="s">
        <v>748</v>
      </c>
      <c r="I379" t="s">
        <v>749</v>
      </c>
      <c r="J379" t="s">
        <v>33</v>
      </c>
      <c r="K379" t="s">
        <v>30</v>
      </c>
      <c r="L379" t="s">
        <v>39</v>
      </c>
      <c r="M379" t="s">
        <v>35</v>
      </c>
      <c r="N379" t="s">
        <v>53</v>
      </c>
      <c r="O379" s="1">
        <v>35878</v>
      </c>
    </row>
    <row r="380" spans="1:15">
      <c r="A380">
        <v>3611800</v>
      </c>
      <c r="B380" t="s">
        <v>769</v>
      </c>
      <c r="C380" t="s">
        <v>769</v>
      </c>
      <c r="D380" t="str">
        <f t="shared" si="5"/>
        <v>3611800 - #Subvention IUHEI</v>
      </c>
      <c r="E380" t="s">
        <v>29</v>
      </c>
      <c r="F380" t="s">
        <v>30</v>
      </c>
      <c r="G380" t="s">
        <v>30</v>
      </c>
      <c r="H380" t="s">
        <v>748</v>
      </c>
      <c r="I380" t="s">
        <v>749</v>
      </c>
      <c r="J380" t="s">
        <v>33</v>
      </c>
      <c r="K380" t="s">
        <v>30</v>
      </c>
      <c r="L380" t="s">
        <v>39</v>
      </c>
      <c r="M380" t="s">
        <v>35</v>
      </c>
      <c r="N380" t="s">
        <v>42</v>
      </c>
      <c r="O380" s="1">
        <v>37300</v>
      </c>
    </row>
    <row r="381" spans="1:15">
      <c r="A381">
        <v>3611900</v>
      </c>
      <c r="B381" t="s">
        <v>770</v>
      </c>
      <c r="C381" t="s">
        <v>771</v>
      </c>
      <c r="D381" t="str">
        <f t="shared" si="5"/>
        <v>3611900 - #Cours préparatoire Fribourg</v>
      </c>
      <c r="E381" t="s">
        <v>29</v>
      </c>
      <c r="F381" t="s">
        <v>30</v>
      </c>
      <c r="G381" t="s">
        <v>30</v>
      </c>
      <c r="H381" t="s">
        <v>748</v>
      </c>
      <c r="I381" t="s">
        <v>749</v>
      </c>
      <c r="J381" t="s">
        <v>33</v>
      </c>
      <c r="K381" t="s">
        <v>30</v>
      </c>
      <c r="L381" t="s">
        <v>39</v>
      </c>
      <c r="M381" t="s">
        <v>35</v>
      </c>
      <c r="N381" t="s">
        <v>42</v>
      </c>
      <c r="O381" s="1">
        <v>37958</v>
      </c>
    </row>
    <row r="382" spans="1:15">
      <c r="A382">
        <v>3630001</v>
      </c>
      <c r="B382" t="s">
        <v>772</v>
      </c>
      <c r="C382" t="s">
        <v>772</v>
      </c>
      <c r="D382" t="str">
        <f t="shared" si="5"/>
        <v>3630001 - Subvention 3e cycle</v>
      </c>
      <c r="E382" t="s">
        <v>29</v>
      </c>
      <c r="F382" t="s">
        <v>30</v>
      </c>
      <c r="G382" t="s">
        <v>30</v>
      </c>
      <c r="H382" t="s">
        <v>751</v>
      </c>
      <c r="I382" t="s">
        <v>752</v>
      </c>
      <c r="J382" t="s">
        <v>33</v>
      </c>
      <c r="K382" t="s">
        <v>30</v>
      </c>
      <c r="L382" t="s">
        <v>773</v>
      </c>
      <c r="M382" t="s">
        <v>35</v>
      </c>
      <c r="N382" t="s">
        <v>36</v>
      </c>
      <c r="O382" s="1">
        <v>40166</v>
      </c>
    </row>
    <row r="383" spans="1:15">
      <c r="A383">
        <v>3631001</v>
      </c>
      <c r="B383" t="s">
        <v>774</v>
      </c>
      <c r="C383" t="s">
        <v>775</v>
      </c>
      <c r="D383" t="str">
        <f t="shared" si="5"/>
        <v>3631001 - Fondation romande santé au travail</v>
      </c>
      <c r="E383" t="s">
        <v>29</v>
      </c>
      <c r="F383" t="s">
        <v>30</v>
      </c>
      <c r="G383" t="s">
        <v>30</v>
      </c>
      <c r="H383" t="s">
        <v>748</v>
      </c>
      <c r="I383" t="s">
        <v>749</v>
      </c>
      <c r="J383" t="s">
        <v>33</v>
      </c>
      <c r="K383" t="s">
        <v>30</v>
      </c>
      <c r="L383" t="s">
        <v>776</v>
      </c>
      <c r="M383" t="s">
        <v>35</v>
      </c>
      <c r="N383" t="s">
        <v>36</v>
      </c>
      <c r="O383" s="1">
        <v>40166</v>
      </c>
    </row>
    <row r="384" spans="1:15">
      <c r="A384">
        <v>3631005</v>
      </c>
      <c r="B384" t="s">
        <v>777</v>
      </c>
      <c r="C384" t="s">
        <v>778</v>
      </c>
      <c r="D384" t="str">
        <f t="shared" si="5"/>
        <v>3631005 - Subventions accordées aux cantons et aux concordat</v>
      </c>
      <c r="E384" t="s">
        <v>29</v>
      </c>
      <c r="F384" t="s">
        <v>30</v>
      </c>
      <c r="G384" t="s">
        <v>30</v>
      </c>
      <c r="H384" t="s">
        <v>779</v>
      </c>
      <c r="I384" t="s">
        <v>780</v>
      </c>
      <c r="J384" t="s">
        <v>33</v>
      </c>
      <c r="K384" t="s">
        <v>30</v>
      </c>
      <c r="L384" t="s">
        <v>773</v>
      </c>
      <c r="M384" t="s">
        <v>35</v>
      </c>
      <c r="N384" t="s">
        <v>36</v>
      </c>
      <c r="O384" s="1">
        <v>40166</v>
      </c>
    </row>
    <row r="385" spans="1:15">
      <c r="A385">
        <v>3632001</v>
      </c>
      <c r="B385" t="s">
        <v>781</v>
      </c>
      <c r="C385" t="s">
        <v>781</v>
      </c>
      <c r="D385" t="str">
        <f t="shared" si="5"/>
        <v>3632001 - Taxes allouées BPU</v>
      </c>
      <c r="E385" t="s">
        <v>29</v>
      </c>
      <c r="F385" t="s">
        <v>30</v>
      </c>
      <c r="G385" t="s">
        <v>30</v>
      </c>
      <c r="H385" t="s">
        <v>536</v>
      </c>
      <c r="I385" t="s">
        <v>537</v>
      </c>
      <c r="J385" t="s">
        <v>33</v>
      </c>
      <c r="K385" t="s">
        <v>30</v>
      </c>
      <c r="L385" t="s">
        <v>782</v>
      </c>
      <c r="M385" t="s">
        <v>35</v>
      </c>
      <c r="N385" t="s">
        <v>36</v>
      </c>
      <c r="O385" s="1">
        <v>40166</v>
      </c>
    </row>
    <row r="386" spans="1:15">
      <c r="A386">
        <v>3632002</v>
      </c>
      <c r="B386" t="s">
        <v>783</v>
      </c>
      <c r="C386" t="s">
        <v>784</v>
      </c>
      <c r="D386" t="str">
        <f t="shared" si="5"/>
        <v>3632002 - Subvention à la crèche</v>
      </c>
      <c r="E386" t="s">
        <v>29</v>
      </c>
      <c r="F386" t="s">
        <v>30</v>
      </c>
      <c r="G386" t="s">
        <v>30</v>
      </c>
      <c r="H386" t="s">
        <v>755</v>
      </c>
      <c r="I386" t="s">
        <v>756</v>
      </c>
      <c r="J386" t="s">
        <v>33</v>
      </c>
      <c r="K386" t="s">
        <v>30</v>
      </c>
      <c r="L386" t="s">
        <v>785</v>
      </c>
      <c r="M386" t="s">
        <v>35</v>
      </c>
      <c r="N386" t="s">
        <v>36</v>
      </c>
      <c r="O386" s="1">
        <v>40166</v>
      </c>
    </row>
    <row r="387" spans="1:15">
      <c r="A387">
        <v>3632003</v>
      </c>
      <c r="B387" t="s">
        <v>786</v>
      </c>
      <c r="C387" t="s">
        <v>787</v>
      </c>
      <c r="D387" t="str">
        <f t="shared" ref="D387:D450" si="6">A387&amp;" "&amp;"-"&amp;" "&amp;C387</f>
        <v>3632003 - Collaboration VD-GE</v>
      </c>
      <c r="E387" t="s">
        <v>29</v>
      </c>
      <c r="F387" t="s">
        <v>30</v>
      </c>
      <c r="G387" t="s">
        <v>30</v>
      </c>
      <c r="H387" t="s">
        <v>748</v>
      </c>
      <c r="I387" t="s">
        <v>749</v>
      </c>
      <c r="J387" t="s">
        <v>33</v>
      </c>
      <c r="K387" t="s">
        <v>30</v>
      </c>
      <c r="L387" t="s">
        <v>788</v>
      </c>
      <c r="M387" t="s">
        <v>35</v>
      </c>
      <c r="N387" t="s">
        <v>36</v>
      </c>
      <c r="O387" s="1">
        <v>40194</v>
      </c>
    </row>
    <row r="388" spans="1:15">
      <c r="A388">
        <v>3632004</v>
      </c>
      <c r="B388" t="s">
        <v>789</v>
      </c>
      <c r="C388" t="s">
        <v>790</v>
      </c>
      <c r="D388" t="str">
        <f t="shared" si="6"/>
        <v>3632004 - Collaboration inter-universitaire</v>
      </c>
      <c r="E388" t="s">
        <v>29</v>
      </c>
      <c r="F388" t="s">
        <v>30</v>
      </c>
      <c r="G388" t="s">
        <v>30</v>
      </c>
      <c r="H388" t="s">
        <v>748</v>
      </c>
      <c r="I388" t="s">
        <v>749</v>
      </c>
      <c r="J388" t="s">
        <v>33</v>
      </c>
      <c r="K388" t="s">
        <v>30</v>
      </c>
      <c r="L388" t="s">
        <v>791</v>
      </c>
      <c r="M388" t="s">
        <v>35</v>
      </c>
      <c r="N388" t="s">
        <v>36</v>
      </c>
      <c r="O388" s="1">
        <v>40194</v>
      </c>
    </row>
    <row r="389" spans="1:15">
      <c r="A389">
        <v>3632005</v>
      </c>
      <c r="B389" t="s">
        <v>792</v>
      </c>
      <c r="C389" t="s">
        <v>793</v>
      </c>
      <c r="D389" t="str">
        <f t="shared" si="6"/>
        <v>3632005 - Subvention IUHEI</v>
      </c>
      <c r="E389" t="s">
        <v>29</v>
      </c>
      <c r="F389" t="s">
        <v>30</v>
      </c>
      <c r="G389" t="s">
        <v>30</v>
      </c>
      <c r="H389" t="s">
        <v>748</v>
      </c>
      <c r="I389" t="s">
        <v>749</v>
      </c>
      <c r="J389" t="s">
        <v>33</v>
      </c>
      <c r="K389" t="s">
        <v>30</v>
      </c>
      <c r="L389" t="s">
        <v>791</v>
      </c>
      <c r="M389" t="s">
        <v>35</v>
      </c>
      <c r="N389" t="s">
        <v>36</v>
      </c>
      <c r="O389" s="1">
        <v>40194</v>
      </c>
    </row>
    <row r="390" spans="1:15">
      <c r="A390">
        <v>3632006</v>
      </c>
      <c r="B390" t="s">
        <v>794</v>
      </c>
      <c r="C390" t="s">
        <v>795</v>
      </c>
      <c r="D390" t="str">
        <f t="shared" si="6"/>
        <v>3632006 - Cours préparatoire Fribourg</v>
      </c>
      <c r="E390" t="s">
        <v>29</v>
      </c>
      <c r="F390" t="s">
        <v>30</v>
      </c>
      <c r="G390" t="s">
        <v>30</v>
      </c>
      <c r="H390" t="s">
        <v>748</v>
      </c>
      <c r="I390" t="s">
        <v>749</v>
      </c>
      <c r="J390" t="s">
        <v>33</v>
      </c>
      <c r="K390" t="s">
        <v>30</v>
      </c>
      <c r="L390" t="s">
        <v>791</v>
      </c>
      <c r="M390" t="s">
        <v>35</v>
      </c>
      <c r="N390" t="s">
        <v>36</v>
      </c>
      <c r="O390" s="1">
        <v>40194</v>
      </c>
    </row>
    <row r="391" spans="1:15">
      <c r="A391">
        <v>3632007</v>
      </c>
      <c r="B391" t="s">
        <v>796</v>
      </c>
      <c r="C391" t="s">
        <v>796</v>
      </c>
      <c r="D391" t="str">
        <f t="shared" si="6"/>
        <v>3632007 - Allocation PRN</v>
      </c>
      <c r="E391" t="s">
        <v>29</v>
      </c>
      <c r="F391" t="s">
        <v>30</v>
      </c>
      <c r="G391" t="s">
        <v>30</v>
      </c>
      <c r="H391" t="s">
        <v>328</v>
      </c>
      <c r="I391" t="s">
        <v>329</v>
      </c>
      <c r="J391" t="s">
        <v>33</v>
      </c>
      <c r="K391" t="s">
        <v>30</v>
      </c>
      <c r="L391" t="s">
        <v>797</v>
      </c>
      <c r="M391" t="s">
        <v>35</v>
      </c>
      <c r="N391" t="s">
        <v>36</v>
      </c>
      <c r="O391" s="1">
        <v>40194</v>
      </c>
    </row>
    <row r="392" spans="1:15">
      <c r="A392">
        <v>3632008</v>
      </c>
      <c r="B392" t="s">
        <v>798</v>
      </c>
      <c r="C392" t="s">
        <v>798</v>
      </c>
      <c r="D392" t="str">
        <f t="shared" si="6"/>
        <v>3632008 - Subvention Biotech</v>
      </c>
      <c r="E392" t="s">
        <v>29</v>
      </c>
      <c r="F392" t="s">
        <v>30</v>
      </c>
      <c r="G392" t="s">
        <v>30</v>
      </c>
      <c r="H392" t="s">
        <v>748</v>
      </c>
      <c r="I392" t="s">
        <v>749</v>
      </c>
      <c r="J392" t="s">
        <v>33</v>
      </c>
      <c r="K392" t="s">
        <v>30</v>
      </c>
      <c r="L392" t="s">
        <v>799</v>
      </c>
      <c r="M392" t="s">
        <v>35</v>
      </c>
      <c r="N392" t="s">
        <v>42</v>
      </c>
      <c r="O392" s="1">
        <v>40309</v>
      </c>
    </row>
    <row r="393" spans="1:15">
      <c r="A393">
        <v>3636001</v>
      </c>
      <c r="B393" t="s">
        <v>800</v>
      </c>
      <c r="C393" t="s">
        <v>801</v>
      </c>
      <c r="D393" t="str">
        <f t="shared" si="6"/>
        <v>3636001 - Subvention Fondations non-lucratives</v>
      </c>
      <c r="E393" t="s">
        <v>29</v>
      </c>
      <c r="F393" t="s">
        <v>30</v>
      </c>
      <c r="G393" t="s">
        <v>30</v>
      </c>
      <c r="H393" t="s">
        <v>755</v>
      </c>
      <c r="I393" t="s">
        <v>756</v>
      </c>
      <c r="J393" t="s">
        <v>33</v>
      </c>
      <c r="K393" t="s">
        <v>30</v>
      </c>
      <c r="L393" t="s">
        <v>773</v>
      </c>
      <c r="M393" t="s">
        <v>35</v>
      </c>
      <c r="N393" t="s">
        <v>36</v>
      </c>
      <c r="O393" s="1">
        <v>40166</v>
      </c>
    </row>
    <row r="394" spans="1:15">
      <c r="A394">
        <v>3636002</v>
      </c>
      <c r="B394" t="s">
        <v>802</v>
      </c>
      <c r="C394" t="s">
        <v>803</v>
      </c>
      <c r="D394" t="str">
        <f t="shared" si="6"/>
        <v>3636002 - Subventions accordées aux organisations privées</v>
      </c>
      <c r="E394" t="s">
        <v>29</v>
      </c>
      <c r="F394" t="s">
        <v>30</v>
      </c>
      <c r="G394" t="s">
        <v>30</v>
      </c>
      <c r="H394" t="s">
        <v>755</v>
      </c>
      <c r="I394" t="s">
        <v>756</v>
      </c>
      <c r="J394" t="s">
        <v>33</v>
      </c>
      <c r="K394" t="s">
        <v>30</v>
      </c>
      <c r="L394" t="s">
        <v>804</v>
      </c>
      <c r="M394" t="s">
        <v>35</v>
      </c>
      <c r="N394" t="s">
        <v>36</v>
      </c>
      <c r="O394" s="1">
        <v>40166</v>
      </c>
    </row>
    <row r="395" spans="1:15">
      <c r="A395">
        <v>3636003</v>
      </c>
      <c r="B395" t="s">
        <v>805</v>
      </c>
      <c r="C395" t="s">
        <v>806</v>
      </c>
      <c r="D395" t="str">
        <f t="shared" si="6"/>
        <v>3636003 - Subvention Archives Piaget</v>
      </c>
      <c r="E395" t="s">
        <v>29</v>
      </c>
      <c r="F395" t="s">
        <v>30</v>
      </c>
      <c r="G395" t="s">
        <v>30</v>
      </c>
      <c r="H395" t="s">
        <v>755</v>
      </c>
      <c r="I395" t="s">
        <v>756</v>
      </c>
      <c r="J395" t="s">
        <v>33</v>
      </c>
      <c r="K395" t="s">
        <v>30</v>
      </c>
      <c r="L395" t="s">
        <v>807</v>
      </c>
      <c r="M395" t="s">
        <v>35</v>
      </c>
      <c r="N395" t="s">
        <v>36</v>
      </c>
      <c r="O395" s="1">
        <v>40166</v>
      </c>
    </row>
    <row r="396" spans="1:15">
      <c r="A396">
        <v>3636004</v>
      </c>
      <c r="B396" t="s">
        <v>808</v>
      </c>
      <c r="C396" t="s">
        <v>809</v>
      </c>
      <c r="D396" t="str">
        <f t="shared" si="6"/>
        <v>3636004 - Subventions association d'étudiants</v>
      </c>
      <c r="E396" t="s">
        <v>29</v>
      </c>
      <c r="F396" t="s">
        <v>30</v>
      </c>
      <c r="G396" t="s">
        <v>30</v>
      </c>
      <c r="H396" t="s">
        <v>779</v>
      </c>
      <c r="I396" t="s">
        <v>780</v>
      </c>
      <c r="J396" t="s">
        <v>33</v>
      </c>
      <c r="K396" t="s">
        <v>30</v>
      </c>
      <c r="L396" t="s">
        <v>810</v>
      </c>
      <c r="M396" t="s">
        <v>35</v>
      </c>
      <c r="N396" t="s">
        <v>36</v>
      </c>
      <c r="O396" s="1">
        <v>40166</v>
      </c>
    </row>
    <row r="397" spans="1:15">
      <c r="A397">
        <v>3636005</v>
      </c>
      <c r="B397" t="s">
        <v>811</v>
      </c>
      <c r="C397" t="s">
        <v>812</v>
      </c>
      <c r="D397" t="str">
        <f t="shared" si="6"/>
        <v>3636005 - Affectation des taxes fixes</v>
      </c>
      <c r="E397" t="s">
        <v>29</v>
      </c>
      <c r="F397" t="s">
        <v>30</v>
      </c>
      <c r="G397" t="s">
        <v>30</v>
      </c>
      <c r="H397" t="s">
        <v>536</v>
      </c>
      <c r="I397" t="s">
        <v>537</v>
      </c>
      <c r="J397" t="s">
        <v>33</v>
      </c>
      <c r="K397" t="s">
        <v>30</v>
      </c>
      <c r="L397" t="s">
        <v>813</v>
      </c>
      <c r="M397" t="s">
        <v>35</v>
      </c>
      <c r="N397" t="s">
        <v>36</v>
      </c>
      <c r="O397" s="1">
        <v>40166</v>
      </c>
    </row>
    <row r="398" spans="1:15">
      <c r="A398">
        <v>3637001</v>
      </c>
      <c r="B398" t="s">
        <v>814</v>
      </c>
      <c r="C398" t="s">
        <v>814</v>
      </c>
      <c r="D398" t="str">
        <f t="shared" si="6"/>
        <v>3637001 - Bourses UNI</v>
      </c>
      <c r="E398" t="s">
        <v>29</v>
      </c>
      <c r="F398" t="s">
        <v>30</v>
      </c>
      <c r="G398" t="s">
        <v>30</v>
      </c>
      <c r="H398" t="s">
        <v>815</v>
      </c>
      <c r="I398" t="s">
        <v>816</v>
      </c>
      <c r="J398" t="s">
        <v>33</v>
      </c>
      <c r="K398" t="s">
        <v>30</v>
      </c>
      <c r="L398" t="s">
        <v>817</v>
      </c>
      <c r="M398" t="s">
        <v>35</v>
      </c>
      <c r="N398" t="s">
        <v>36</v>
      </c>
      <c r="O398" s="1">
        <v>40166</v>
      </c>
    </row>
    <row r="399" spans="1:15">
      <c r="A399">
        <v>3637002</v>
      </c>
      <c r="B399" t="s">
        <v>818</v>
      </c>
      <c r="C399" t="s">
        <v>818</v>
      </c>
      <c r="D399" t="str">
        <f t="shared" si="6"/>
        <v>3637002 - Bourses publications</v>
      </c>
      <c r="E399" t="s">
        <v>29</v>
      </c>
      <c r="F399" t="s">
        <v>30</v>
      </c>
      <c r="G399" t="s">
        <v>30</v>
      </c>
      <c r="H399" t="s">
        <v>815</v>
      </c>
      <c r="I399" t="s">
        <v>816</v>
      </c>
      <c r="J399" t="s">
        <v>33</v>
      </c>
      <c r="K399" t="s">
        <v>30</v>
      </c>
      <c r="L399" t="s">
        <v>817</v>
      </c>
      <c r="M399" t="s">
        <v>35</v>
      </c>
      <c r="N399" t="s">
        <v>36</v>
      </c>
      <c r="O399" s="1">
        <v>40166</v>
      </c>
    </row>
    <row r="400" spans="1:15">
      <c r="A400">
        <v>3637003</v>
      </c>
      <c r="B400" t="s">
        <v>819</v>
      </c>
      <c r="C400" t="s">
        <v>820</v>
      </c>
      <c r="D400" t="str">
        <f t="shared" si="6"/>
        <v>3637003 - Prestations étudiants</v>
      </c>
      <c r="E400" t="s">
        <v>29</v>
      </c>
      <c r="F400" t="s">
        <v>30</v>
      </c>
      <c r="G400" t="s">
        <v>30</v>
      </c>
      <c r="H400" t="s">
        <v>779</v>
      </c>
      <c r="I400" t="s">
        <v>780</v>
      </c>
      <c r="J400" t="s">
        <v>33</v>
      </c>
      <c r="K400" t="s">
        <v>30</v>
      </c>
      <c r="L400" t="s">
        <v>810</v>
      </c>
      <c r="M400" t="s">
        <v>35</v>
      </c>
      <c r="N400" t="s">
        <v>36</v>
      </c>
      <c r="O400" s="1">
        <v>40166</v>
      </c>
    </row>
    <row r="401" spans="1:15">
      <c r="A401">
        <v>3637004</v>
      </c>
      <c r="B401" t="s">
        <v>821</v>
      </c>
      <c r="C401" t="s">
        <v>821</v>
      </c>
      <c r="D401" t="str">
        <f t="shared" si="6"/>
        <v>3637004 - Prix</v>
      </c>
      <c r="E401" t="s">
        <v>29</v>
      </c>
      <c r="F401" t="s">
        <v>30</v>
      </c>
      <c r="G401" t="s">
        <v>30</v>
      </c>
      <c r="H401" t="s">
        <v>779</v>
      </c>
      <c r="I401" t="s">
        <v>780</v>
      </c>
      <c r="J401" t="s">
        <v>33</v>
      </c>
      <c r="K401" t="s">
        <v>30</v>
      </c>
      <c r="L401" t="s">
        <v>817</v>
      </c>
      <c r="M401" t="s">
        <v>35</v>
      </c>
      <c r="N401" t="s">
        <v>36</v>
      </c>
      <c r="O401" s="1">
        <v>40166</v>
      </c>
    </row>
    <row r="402" spans="1:15">
      <c r="A402">
        <v>3637005</v>
      </c>
      <c r="B402" t="s">
        <v>822</v>
      </c>
      <c r="C402" t="s">
        <v>823</v>
      </c>
      <c r="D402" t="str">
        <f t="shared" si="6"/>
        <v>3637005 - Participation aux Taxes Universitaires</v>
      </c>
      <c r="E402" t="s">
        <v>29</v>
      </c>
      <c r="F402" t="s">
        <v>30</v>
      </c>
      <c r="G402" t="s">
        <v>30</v>
      </c>
      <c r="H402" t="s">
        <v>815</v>
      </c>
      <c r="I402" t="s">
        <v>816</v>
      </c>
      <c r="J402" t="s">
        <v>33</v>
      </c>
      <c r="K402" t="s">
        <v>30</v>
      </c>
      <c r="L402" t="s">
        <v>810</v>
      </c>
      <c r="M402" t="s">
        <v>35</v>
      </c>
      <c r="N402" t="s">
        <v>36</v>
      </c>
      <c r="O402" s="1">
        <v>40166</v>
      </c>
    </row>
    <row r="403" spans="1:15">
      <c r="A403">
        <v>3638000</v>
      </c>
      <c r="B403" t="s">
        <v>824</v>
      </c>
      <c r="C403" t="s">
        <v>825</v>
      </c>
      <c r="D403" t="str">
        <f t="shared" si="6"/>
        <v>3638000 - Subvention à redistribuer à l'étranger</v>
      </c>
      <c r="E403" t="s">
        <v>29</v>
      </c>
      <c r="F403" t="s">
        <v>30</v>
      </c>
      <c r="G403" t="s">
        <v>30</v>
      </c>
      <c r="H403" t="s">
        <v>755</v>
      </c>
      <c r="I403" t="s">
        <v>756</v>
      </c>
      <c r="J403" t="s">
        <v>33</v>
      </c>
      <c r="K403" t="s">
        <v>30</v>
      </c>
      <c r="L403" t="s">
        <v>810</v>
      </c>
      <c r="M403" t="s">
        <v>35</v>
      </c>
      <c r="N403" t="s">
        <v>36</v>
      </c>
      <c r="O403" s="1">
        <v>40166</v>
      </c>
    </row>
    <row r="404" spans="1:15">
      <c r="A404">
        <v>3660220</v>
      </c>
      <c r="B404" t="s">
        <v>826</v>
      </c>
      <c r="C404" t="s">
        <v>826</v>
      </c>
      <c r="D404" t="str">
        <f t="shared" si="6"/>
        <v>3660220 - #Bourses UNI</v>
      </c>
      <c r="E404" t="s">
        <v>29</v>
      </c>
      <c r="F404" t="s">
        <v>30</v>
      </c>
      <c r="G404" t="s">
        <v>30</v>
      </c>
      <c r="H404" t="s">
        <v>815</v>
      </c>
      <c r="I404" t="s">
        <v>816</v>
      </c>
      <c r="J404" t="s">
        <v>33</v>
      </c>
      <c r="K404" t="s">
        <v>30</v>
      </c>
      <c r="L404" t="s">
        <v>817</v>
      </c>
      <c r="M404" t="s">
        <v>35</v>
      </c>
      <c r="N404" t="s">
        <v>158</v>
      </c>
      <c r="O404" s="1">
        <v>34835</v>
      </c>
    </row>
    <row r="405" spans="1:15">
      <c r="A405">
        <v>3660230</v>
      </c>
      <c r="B405" t="s">
        <v>827</v>
      </c>
      <c r="C405" t="s">
        <v>828</v>
      </c>
      <c r="D405" t="str">
        <f t="shared" si="6"/>
        <v>3660230 - #Bourses publications</v>
      </c>
      <c r="E405" t="s">
        <v>29</v>
      </c>
      <c r="F405" t="s">
        <v>30</v>
      </c>
      <c r="G405" t="s">
        <v>30</v>
      </c>
      <c r="H405" t="s">
        <v>815</v>
      </c>
      <c r="I405" t="s">
        <v>816</v>
      </c>
      <c r="J405" t="s">
        <v>33</v>
      </c>
      <c r="K405" t="s">
        <v>30</v>
      </c>
      <c r="L405" t="s">
        <v>39</v>
      </c>
      <c r="M405" t="s">
        <v>35</v>
      </c>
      <c r="N405" t="s">
        <v>53</v>
      </c>
      <c r="O405" s="1">
        <v>35080</v>
      </c>
    </row>
    <row r="406" spans="1:15">
      <c r="A406">
        <v>3660500</v>
      </c>
      <c r="B406" t="s">
        <v>757</v>
      </c>
      <c r="C406" t="s">
        <v>829</v>
      </c>
      <c r="D406" t="str">
        <f t="shared" si="6"/>
        <v>3660500 - #Subvention recherche / enseignement</v>
      </c>
      <c r="E406" t="s">
        <v>29</v>
      </c>
      <c r="F406" t="s">
        <v>30</v>
      </c>
      <c r="G406" t="s">
        <v>30</v>
      </c>
      <c r="H406" t="s">
        <v>779</v>
      </c>
      <c r="I406" t="s">
        <v>780</v>
      </c>
      <c r="J406" t="s">
        <v>33</v>
      </c>
      <c r="K406" t="s">
        <v>30</v>
      </c>
      <c r="L406" t="s">
        <v>39</v>
      </c>
      <c r="M406" t="s">
        <v>35</v>
      </c>
      <c r="N406" t="s">
        <v>46</v>
      </c>
      <c r="O406" s="1">
        <v>34830</v>
      </c>
    </row>
    <row r="407" spans="1:15">
      <c r="A407">
        <v>3660600</v>
      </c>
      <c r="B407" t="s">
        <v>830</v>
      </c>
      <c r="C407" t="s">
        <v>831</v>
      </c>
      <c r="D407" t="str">
        <f t="shared" si="6"/>
        <v>3660600 - #Prestations étudiants</v>
      </c>
      <c r="E407" t="s">
        <v>29</v>
      </c>
      <c r="F407" t="s">
        <v>30</v>
      </c>
      <c r="G407" t="s">
        <v>30</v>
      </c>
      <c r="H407" t="s">
        <v>779</v>
      </c>
      <c r="I407" t="s">
        <v>780</v>
      </c>
      <c r="J407" t="s">
        <v>33</v>
      </c>
      <c r="K407" t="s">
        <v>30</v>
      </c>
      <c r="L407" t="s">
        <v>39</v>
      </c>
      <c r="M407" t="s">
        <v>35</v>
      </c>
      <c r="N407" t="s">
        <v>46</v>
      </c>
      <c r="O407" s="1">
        <v>34830</v>
      </c>
    </row>
    <row r="408" spans="1:15">
      <c r="A408">
        <v>3660650</v>
      </c>
      <c r="B408" t="s">
        <v>832</v>
      </c>
      <c r="C408" t="s">
        <v>833</v>
      </c>
      <c r="D408" t="str">
        <f t="shared" si="6"/>
        <v>3660650 - #Subvention Campus virtuel</v>
      </c>
      <c r="E408" t="s">
        <v>29</v>
      </c>
      <c r="F408" t="s">
        <v>30</v>
      </c>
      <c r="G408" t="s">
        <v>30</v>
      </c>
      <c r="H408" t="s">
        <v>779</v>
      </c>
      <c r="I408" t="s">
        <v>780</v>
      </c>
      <c r="J408" t="s">
        <v>33</v>
      </c>
      <c r="K408" t="s">
        <v>30</v>
      </c>
      <c r="L408" t="s">
        <v>39</v>
      </c>
      <c r="M408" t="s">
        <v>35</v>
      </c>
      <c r="N408" t="s">
        <v>42</v>
      </c>
      <c r="O408" s="1">
        <v>37300</v>
      </c>
    </row>
    <row r="409" spans="1:15">
      <c r="A409">
        <v>3660700</v>
      </c>
      <c r="B409" t="s">
        <v>834</v>
      </c>
      <c r="C409" t="s">
        <v>834</v>
      </c>
      <c r="D409" t="str">
        <f t="shared" si="6"/>
        <v>3660700 - #Prix</v>
      </c>
      <c r="E409" t="s">
        <v>29</v>
      </c>
      <c r="F409" t="s">
        <v>30</v>
      </c>
      <c r="G409" t="s">
        <v>30</v>
      </c>
      <c r="H409" t="s">
        <v>779</v>
      </c>
      <c r="I409" t="s">
        <v>780</v>
      </c>
      <c r="J409" t="s">
        <v>33</v>
      </c>
      <c r="K409" t="s">
        <v>30</v>
      </c>
      <c r="L409" t="s">
        <v>39</v>
      </c>
      <c r="M409" t="s">
        <v>35</v>
      </c>
      <c r="N409" t="s">
        <v>46</v>
      </c>
      <c r="O409" s="1">
        <v>34830</v>
      </c>
    </row>
    <row r="410" spans="1:15">
      <c r="A410">
        <v>3660800</v>
      </c>
      <c r="B410" t="s">
        <v>835</v>
      </c>
      <c r="C410" t="s">
        <v>835</v>
      </c>
      <c r="D410" t="str">
        <f t="shared" si="6"/>
        <v>3660800 - #Allocations prêts</v>
      </c>
      <c r="E410" t="s">
        <v>29</v>
      </c>
      <c r="F410" t="s">
        <v>30</v>
      </c>
      <c r="G410" t="s">
        <v>30</v>
      </c>
      <c r="H410" t="s">
        <v>815</v>
      </c>
      <c r="I410" t="s">
        <v>816</v>
      </c>
      <c r="J410" t="s">
        <v>33</v>
      </c>
      <c r="K410" t="s">
        <v>30</v>
      </c>
      <c r="L410" t="s">
        <v>39</v>
      </c>
      <c r="M410" t="s">
        <v>35</v>
      </c>
      <c r="N410" t="s">
        <v>46</v>
      </c>
      <c r="O410" s="1">
        <v>34830</v>
      </c>
    </row>
    <row r="411" spans="1:15">
      <c r="A411">
        <v>3660900</v>
      </c>
      <c r="B411" t="s">
        <v>836</v>
      </c>
      <c r="C411" t="s">
        <v>837</v>
      </c>
      <c r="D411" t="str">
        <f t="shared" si="6"/>
        <v>3660900 - #Subventions associations d'etudiants</v>
      </c>
      <c r="E411" t="s">
        <v>29</v>
      </c>
      <c r="F411" t="s">
        <v>30</v>
      </c>
      <c r="G411" t="s">
        <v>30</v>
      </c>
      <c r="H411" t="s">
        <v>779</v>
      </c>
      <c r="I411" t="s">
        <v>780</v>
      </c>
      <c r="J411" t="s">
        <v>33</v>
      </c>
      <c r="K411" t="s">
        <v>30</v>
      </c>
      <c r="L411" t="s">
        <v>39</v>
      </c>
      <c r="M411" t="s">
        <v>35</v>
      </c>
      <c r="N411" t="s">
        <v>46</v>
      </c>
      <c r="O411" s="1">
        <v>34830</v>
      </c>
    </row>
    <row r="412" spans="1:15">
      <c r="A412">
        <v>3880000</v>
      </c>
      <c r="B412" t="s">
        <v>838</v>
      </c>
      <c r="C412" t="s">
        <v>839</v>
      </c>
      <c r="D412" t="str">
        <f t="shared" si="6"/>
        <v>3880000 - Part résultat mise en équivalence</v>
      </c>
      <c r="E412" t="s">
        <v>29</v>
      </c>
      <c r="F412" t="s">
        <v>30</v>
      </c>
      <c r="G412" t="s">
        <v>30</v>
      </c>
      <c r="H412" t="s">
        <v>840</v>
      </c>
      <c r="I412" t="s">
        <v>841</v>
      </c>
      <c r="J412" t="s">
        <v>33</v>
      </c>
      <c r="K412" t="s">
        <v>30</v>
      </c>
      <c r="L412" t="s">
        <v>842</v>
      </c>
      <c r="M412" t="s">
        <v>35</v>
      </c>
      <c r="N412" t="s">
        <v>426</v>
      </c>
      <c r="O412" s="1">
        <v>41187</v>
      </c>
    </row>
    <row r="413" spans="1:15">
      <c r="A413">
        <v>3910901</v>
      </c>
      <c r="B413" t="s">
        <v>843</v>
      </c>
      <c r="C413" t="s">
        <v>844</v>
      </c>
      <c r="D413" t="str">
        <f t="shared" si="6"/>
        <v>3910901 - Transfert prestation FONCT.(31)</v>
      </c>
      <c r="E413" t="s">
        <v>29</v>
      </c>
      <c r="F413" t="s">
        <v>30</v>
      </c>
      <c r="G413" t="s">
        <v>30</v>
      </c>
      <c r="H413" t="s">
        <v>840</v>
      </c>
      <c r="I413" t="s">
        <v>841</v>
      </c>
      <c r="J413" t="s">
        <v>33</v>
      </c>
      <c r="K413" t="s">
        <v>30</v>
      </c>
      <c r="L413" t="s">
        <v>842</v>
      </c>
      <c r="M413" t="s">
        <v>35</v>
      </c>
      <c r="N413" t="s">
        <v>426</v>
      </c>
      <c r="O413" s="1">
        <v>40198</v>
      </c>
    </row>
    <row r="414" spans="1:15">
      <c r="A414">
        <v>3910902</v>
      </c>
      <c r="B414" t="s">
        <v>845</v>
      </c>
      <c r="C414" t="s">
        <v>846</v>
      </c>
      <c r="D414" t="str">
        <f t="shared" si="6"/>
        <v>3910902 - Régularisation fonds génériques</v>
      </c>
      <c r="E414" t="s">
        <v>29</v>
      </c>
      <c r="F414" t="s">
        <v>30</v>
      </c>
      <c r="G414" t="s">
        <v>30</v>
      </c>
      <c r="H414" t="s">
        <v>840</v>
      </c>
      <c r="I414" t="s">
        <v>841</v>
      </c>
      <c r="J414" t="s">
        <v>33</v>
      </c>
      <c r="K414" t="s">
        <v>30</v>
      </c>
      <c r="L414" t="s">
        <v>842</v>
      </c>
      <c r="M414" t="s">
        <v>35</v>
      </c>
      <c r="N414" t="s">
        <v>42</v>
      </c>
      <c r="O414" s="1">
        <v>40478</v>
      </c>
    </row>
    <row r="415" spans="1:15">
      <c r="A415">
        <v>3910906</v>
      </c>
      <c r="B415" t="s">
        <v>847</v>
      </c>
      <c r="C415" t="s">
        <v>848</v>
      </c>
      <c r="D415" t="str">
        <f t="shared" si="6"/>
        <v>3910906 - Transfert prestation SUBV. (36)</v>
      </c>
      <c r="E415" t="s">
        <v>29</v>
      </c>
      <c r="F415" t="s">
        <v>30</v>
      </c>
      <c r="G415" t="s">
        <v>30</v>
      </c>
      <c r="H415" t="s">
        <v>840</v>
      </c>
      <c r="I415" t="s">
        <v>841</v>
      </c>
      <c r="J415" t="s">
        <v>33</v>
      </c>
      <c r="K415" t="s">
        <v>30</v>
      </c>
      <c r="L415" t="s">
        <v>849</v>
      </c>
      <c r="M415" t="s">
        <v>35</v>
      </c>
      <c r="N415" t="s">
        <v>426</v>
      </c>
      <c r="O415" s="1">
        <v>40198</v>
      </c>
    </row>
    <row r="416" spans="1:15">
      <c r="A416">
        <v>3910910</v>
      </c>
      <c r="B416" t="s">
        <v>850</v>
      </c>
      <c r="C416" t="s">
        <v>851</v>
      </c>
      <c r="D416" t="str">
        <f t="shared" si="6"/>
        <v>3910910 - Transfert prestation PAT (30)</v>
      </c>
      <c r="E416" t="s">
        <v>29</v>
      </c>
      <c r="F416" t="s">
        <v>30</v>
      </c>
      <c r="G416" t="s">
        <v>30</v>
      </c>
      <c r="H416" t="s">
        <v>840</v>
      </c>
      <c r="I416" t="s">
        <v>841</v>
      </c>
      <c r="J416" t="s">
        <v>33</v>
      </c>
      <c r="K416" t="s">
        <v>30</v>
      </c>
      <c r="L416" t="s">
        <v>852</v>
      </c>
      <c r="M416" t="s">
        <v>35</v>
      </c>
      <c r="N416" t="s">
        <v>426</v>
      </c>
      <c r="O416" s="1">
        <v>40198</v>
      </c>
    </row>
    <row r="417" spans="1:15">
      <c r="A417">
        <v>3910911</v>
      </c>
      <c r="B417" t="s">
        <v>853</v>
      </c>
      <c r="C417" t="s">
        <v>854</v>
      </c>
      <c r="D417" t="str">
        <f t="shared" si="6"/>
        <v>3910911 - transferts prestations ANIMO (31)</v>
      </c>
      <c r="E417" t="s">
        <v>29</v>
      </c>
      <c r="F417" t="s">
        <v>30</v>
      </c>
      <c r="G417" t="s">
        <v>30</v>
      </c>
      <c r="H417" t="s">
        <v>840</v>
      </c>
      <c r="I417" t="s">
        <v>841</v>
      </c>
      <c r="J417" t="s">
        <v>33</v>
      </c>
      <c r="K417" t="s">
        <v>30</v>
      </c>
      <c r="L417" t="s">
        <v>855</v>
      </c>
      <c r="M417" t="s">
        <v>35</v>
      </c>
      <c r="N417" t="s">
        <v>426</v>
      </c>
      <c r="O417" s="1">
        <v>40204</v>
      </c>
    </row>
    <row r="418" spans="1:15">
      <c r="A418">
        <v>3910920</v>
      </c>
      <c r="B418" t="s">
        <v>856</v>
      </c>
      <c r="C418" t="s">
        <v>857</v>
      </c>
      <c r="D418" t="str">
        <f t="shared" si="6"/>
        <v>3910920 - Transfert prestation PENS (30)</v>
      </c>
      <c r="E418" t="s">
        <v>29</v>
      </c>
      <c r="F418" t="s">
        <v>30</v>
      </c>
      <c r="G418" t="s">
        <v>30</v>
      </c>
      <c r="H418" t="s">
        <v>840</v>
      </c>
      <c r="I418" t="s">
        <v>841</v>
      </c>
      <c r="J418" t="s">
        <v>33</v>
      </c>
      <c r="K418" t="s">
        <v>30</v>
      </c>
      <c r="L418" t="s">
        <v>858</v>
      </c>
      <c r="M418" t="s">
        <v>35</v>
      </c>
      <c r="N418" t="s">
        <v>426</v>
      </c>
      <c r="O418" s="1">
        <v>40198</v>
      </c>
    </row>
    <row r="419" spans="1:15">
      <c r="A419">
        <v>3910921</v>
      </c>
      <c r="B419" t="s">
        <v>859</v>
      </c>
      <c r="C419" t="s">
        <v>860</v>
      </c>
      <c r="D419" t="str">
        <f t="shared" si="6"/>
        <v>3910921 - transferts prestations FLABO (31)</v>
      </c>
      <c r="E419" t="s">
        <v>29</v>
      </c>
      <c r="F419" t="s">
        <v>30</v>
      </c>
      <c r="G419" t="s">
        <v>30</v>
      </c>
      <c r="H419" t="s">
        <v>840</v>
      </c>
      <c r="I419" t="s">
        <v>841</v>
      </c>
      <c r="J419" t="s">
        <v>33</v>
      </c>
      <c r="K419" t="s">
        <v>30</v>
      </c>
      <c r="L419" t="s">
        <v>861</v>
      </c>
      <c r="M419" t="s">
        <v>35</v>
      </c>
      <c r="N419" t="s">
        <v>426</v>
      </c>
      <c r="O419" s="1">
        <v>40204</v>
      </c>
    </row>
    <row r="420" spans="1:15">
      <c r="A420">
        <v>3910931</v>
      </c>
      <c r="B420" t="s">
        <v>862</v>
      </c>
      <c r="C420" t="s">
        <v>863</v>
      </c>
      <c r="D420" t="str">
        <f t="shared" si="6"/>
        <v>3910931 - transferts prestations TLABO (31)</v>
      </c>
      <c r="E420" t="s">
        <v>29</v>
      </c>
      <c r="F420" t="s">
        <v>30</v>
      </c>
      <c r="G420" t="s">
        <v>30</v>
      </c>
      <c r="H420" t="s">
        <v>840</v>
      </c>
      <c r="I420" t="s">
        <v>841</v>
      </c>
      <c r="J420" t="s">
        <v>33</v>
      </c>
      <c r="K420" t="s">
        <v>30</v>
      </c>
      <c r="L420" t="s">
        <v>864</v>
      </c>
      <c r="M420" t="s">
        <v>35</v>
      </c>
      <c r="N420" t="s">
        <v>426</v>
      </c>
      <c r="O420" s="1">
        <v>40204</v>
      </c>
    </row>
    <row r="421" spans="1:15">
      <c r="A421">
        <v>3910941</v>
      </c>
      <c r="B421" t="s">
        <v>865</v>
      </c>
      <c r="C421" t="s">
        <v>866</v>
      </c>
      <c r="D421" t="str">
        <f t="shared" si="6"/>
        <v>3910941 - transferts prestations LOCAT (31)</v>
      </c>
      <c r="E421" t="s">
        <v>29</v>
      </c>
      <c r="F421" t="s">
        <v>30</v>
      </c>
      <c r="G421" t="s">
        <v>30</v>
      </c>
      <c r="H421" t="s">
        <v>840</v>
      </c>
      <c r="I421" t="s">
        <v>841</v>
      </c>
      <c r="J421" t="s">
        <v>33</v>
      </c>
      <c r="K421" t="s">
        <v>30</v>
      </c>
      <c r="L421" t="s">
        <v>867</v>
      </c>
      <c r="M421" t="s">
        <v>35</v>
      </c>
      <c r="N421" t="s">
        <v>426</v>
      </c>
      <c r="O421" s="1">
        <v>40204</v>
      </c>
    </row>
    <row r="422" spans="1:15">
      <c r="A422">
        <v>3910991</v>
      </c>
      <c r="B422" t="s">
        <v>868</v>
      </c>
      <c r="C422" t="s">
        <v>869</v>
      </c>
      <c r="D422" t="str">
        <f t="shared" si="6"/>
        <v>3910991 - Imputations internes-Prestations hors Salaires</v>
      </c>
      <c r="E422" t="s">
        <v>29</v>
      </c>
      <c r="F422" t="s">
        <v>30</v>
      </c>
      <c r="G422" t="s">
        <v>30</v>
      </c>
      <c r="H422" t="s">
        <v>840</v>
      </c>
      <c r="I422" t="s">
        <v>841</v>
      </c>
      <c r="J422" t="s">
        <v>33</v>
      </c>
      <c r="K422" t="s">
        <v>30</v>
      </c>
      <c r="L422" t="s">
        <v>842</v>
      </c>
      <c r="M422" t="s">
        <v>35</v>
      </c>
      <c r="N422" t="s">
        <v>36</v>
      </c>
      <c r="O422" s="1">
        <v>40166</v>
      </c>
    </row>
    <row r="423" spans="1:15">
      <c r="A423">
        <v>3910992</v>
      </c>
      <c r="B423" t="s">
        <v>870</v>
      </c>
      <c r="C423" t="s">
        <v>871</v>
      </c>
      <c r="D423" t="str">
        <f t="shared" si="6"/>
        <v>3910992 - Imputations internes-Prestations Salaires</v>
      </c>
      <c r="E423" t="s">
        <v>29</v>
      </c>
      <c r="F423" t="s">
        <v>30</v>
      </c>
      <c r="G423" t="s">
        <v>30</v>
      </c>
      <c r="H423" t="s">
        <v>840</v>
      </c>
      <c r="I423" t="s">
        <v>841</v>
      </c>
      <c r="J423" t="s">
        <v>33</v>
      </c>
      <c r="K423" t="s">
        <v>30</v>
      </c>
      <c r="L423" t="s">
        <v>842</v>
      </c>
      <c r="M423" t="s">
        <v>35</v>
      </c>
      <c r="N423" t="s">
        <v>36</v>
      </c>
      <c r="O423" s="1">
        <v>40166</v>
      </c>
    </row>
    <row r="424" spans="1:15">
      <c r="A424">
        <v>3911000</v>
      </c>
      <c r="B424" t="s">
        <v>872</v>
      </c>
      <c r="C424" t="s">
        <v>873</v>
      </c>
      <c r="D424" t="str">
        <f t="shared" si="6"/>
        <v>3911000 - #Imputations internes - Transferts</v>
      </c>
      <c r="E424" t="s">
        <v>29</v>
      </c>
      <c r="F424" t="s">
        <v>30</v>
      </c>
      <c r="G424" t="s">
        <v>30</v>
      </c>
      <c r="H424" t="s">
        <v>840</v>
      </c>
      <c r="I424" t="s">
        <v>841</v>
      </c>
      <c r="J424" t="s">
        <v>33</v>
      </c>
      <c r="K424" t="s">
        <v>30</v>
      </c>
      <c r="L424" t="s">
        <v>39</v>
      </c>
      <c r="M424" t="s">
        <v>35</v>
      </c>
      <c r="N424" t="s">
        <v>42</v>
      </c>
      <c r="O424" s="1">
        <v>39604</v>
      </c>
    </row>
    <row r="425" spans="1:15">
      <c r="A425">
        <v>3911100</v>
      </c>
      <c r="B425" t="s">
        <v>874</v>
      </c>
      <c r="C425" t="s">
        <v>875</v>
      </c>
      <c r="D425" t="str">
        <f t="shared" si="6"/>
        <v>3911100 - #HE-Machine nettoyage</v>
      </c>
      <c r="E425" t="s">
        <v>29</v>
      </c>
      <c r="F425" t="s">
        <v>30</v>
      </c>
      <c r="G425" t="s">
        <v>30</v>
      </c>
      <c r="H425" t="s">
        <v>536</v>
      </c>
      <c r="I425" t="s">
        <v>537</v>
      </c>
      <c r="J425" t="s">
        <v>33</v>
      </c>
      <c r="K425" t="s">
        <v>30</v>
      </c>
      <c r="L425" t="s">
        <v>39</v>
      </c>
      <c r="M425" t="s">
        <v>35</v>
      </c>
      <c r="N425" t="s">
        <v>46</v>
      </c>
      <c r="O425" s="1">
        <v>34830</v>
      </c>
    </row>
    <row r="426" spans="1:15">
      <c r="A426">
        <v>3912000</v>
      </c>
      <c r="B426" t="s">
        <v>876</v>
      </c>
      <c r="C426" t="s">
        <v>877</v>
      </c>
      <c r="D426" t="str">
        <f t="shared" si="6"/>
        <v>3912000 - #Imputations internes - Prestations</v>
      </c>
      <c r="E426" t="s">
        <v>29</v>
      </c>
      <c r="F426" t="s">
        <v>30</v>
      </c>
      <c r="G426" t="s">
        <v>30</v>
      </c>
      <c r="H426" t="s">
        <v>840</v>
      </c>
      <c r="I426" t="s">
        <v>841</v>
      </c>
      <c r="J426" t="s">
        <v>33</v>
      </c>
      <c r="K426" t="s">
        <v>30</v>
      </c>
      <c r="L426" t="s">
        <v>330</v>
      </c>
      <c r="M426" t="s">
        <v>35</v>
      </c>
      <c r="N426" t="s">
        <v>40</v>
      </c>
      <c r="O426" s="1">
        <v>34636</v>
      </c>
    </row>
    <row r="427" spans="1:15">
      <c r="A427">
        <v>3913000</v>
      </c>
      <c r="B427" t="s">
        <v>878</v>
      </c>
      <c r="C427" t="s">
        <v>879</v>
      </c>
      <c r="D427" t="str">
        <f t="shared" si="6"/>
        <v>3913000 - #Imputations internes - OVH</v>
      </c>
      <c r="E427" t="s">
        <v>29</v>
      </c>
      <c r="F427" t="s">
        <v>30</v>
      </c>
      <c r="G427" t="s">
        <v>30</v>
      </c>
      <c r="H427" t="s">
        <v>536</v>
      </c>
      <c r="I427" t="s">
        <v>537</v>
      </c>
      <c r="J427" t="s">
        <v>33</v>
      </c>
      <c r="K427" t="s">
        <v>30</v>
      </c>
      <c r="L427" t="s">
        <v>39</v>
      </c>
      <c r="M427" t="s">
        <v>35</v>
      </c>
      <c r="N427" t="s">
        <v>42</v>
      </c>
      <c r="O427" s="1">
        <v>39414</v>
      </c>
    </row>
    <row r="428" spans="1:15">
      <c r="A428">
        <v>3950000</v>
      </c>
      <c r="B428" t="s">
        <v>880</v>
      </c>
      <c r="C428" t="s">
        <v>881</v>
      </c>
      <c r="D428" t="str">
        <f t="shared" si="6"/>
        <v>3950000 - #Charges changement catégorie</v>
      </c>
      <c r="E428" t="s">
        <v>29</v>
      </c>
      <c r="F428" t="s">
        <v>30</v>
      </c>
      <c r="G428" t="s">
        <v>30</v>
      </c>
      <c r="H428" t="s">
        <v>39</v>
      </c>
      <c r="J428" t="s">
        <v>33</v>
      </c>
      <c r="K428" t="s">
        <v>30</v>
      </c>
      <c r="L428" t="s">
        <v>39</v>
      </c>
      <c r="M428" t="s">
        <v>35</v>
      </c>
      <c r="N428" t="s">
        <v>42</v>
      </c>
      <c r="O428" s="1">
        <v>39891</v>
      </c>
    </row>
    <row r="429" spans="1:15">
      <c r="A429">
        <v>3980001</v>
      </c>
      <c r="B429" t="s">
        <v>882</v>
      </c>
      <c r="C429" t="s">
        <v>883</v>
      </c>
      <c r="D429" t="str">
        <f t="shared" si="6"/>
        <v>3980001 - Imputations internes-Transferts</v>
      </c>
      <c r="E429" t="s">
        <v>29</v>
      </c>
      <c r="F429" t="s">
        <v>30</v>
      </c>
      <c r="G429" t="s">
        <v>30</v>
      </c>
      <c r="H429" t="s">
        <v>840</v>
      </c>
      <c r="I429" t="s">
        <v>841</v>
      </c>
      <c r="J429" t="s">
        <v>33</v>
      </c>
      <c r="K429" t="s">
        <v>30</v>
      </c>
      <c r="L429" t="s">
        <v>884</v>
      </c>
      <c r="M429" t="s">
        <v>35</v>
      </c>
      <c r="N429" t="s">
        <v>36</v>
      </c>
      <c r="O429" s="1">
        <v>40166</v>
      </c>
    </row>
    <row r="430" spans="1:15">
      <c r="A430">
        <v>3980002</v>
      </c>
      <c r="B430" t="s">
        <v>885</v>
      </c>
      <c r="C430" t="s">
        <v>886</v>
      </c>
      <c r="D430" t="str">
        <f t="shared" si="6"/>
        <v>3980002 - Imputations internes-OVH</v>
      </c>
      <c r="E430" t="s">
        <v>29</v>
      </c>
      <c r="F430" t="s">
        <v>30</v>
      </c>
      <c r="G430" t="s">
        <v>30</v>
      </c>
      <c r="H430" t="s">
        <v>840</v>
      </c>
      <c r="I430" t="s">
        <v>841</v>
      </c>
      <c r="J430" t="s">
        <v>33</v>
      </c>
      <c r="K430" t="s">
        <v>30</v>
      </c>
      <c r="L430" t="s">
        <v>887</v>
      </c>
      <c r="M430" t="s">
        <v>35</v>
      </c>
      <c r="N430" t="s">
        <v>36</v>
      </c>
      <c r="O430" s="1">
        <v>40166</v>
      </c>
    </row>
    <row r="431" spans="1:15">
      <c r="A431">
        <v>3980010</v>
      </c>
      <c r="B431" t="s">
        <v>888</v>
      </c>
      <c r="C431" t="s">
        <v>888</v>
      </c>
      <c r="D431" t="str">
        <f t="shared" si="6"/>
        <v>3980010 - Transfert PAT (30)</v>
      </c>
      <c r="E431" t="s">
        <v>29</v>
      </c>
      <c r="F431" t="s">
        <v>30</v>
      </c>
      <c r="G431" t="s">
        <v>30</v>
      </c>
      <c r="H431" t="s">
        <v>840</v>
      </c>
      <c r="I431" t="s">
        <v>841</v>
      </c>
      <c r="J431" t="s">
        <v>33</v>
      </c>
      <c r="K431" t="s">
        <v>30</v>
      </c>
      <c r="L431" t="s">
        <v>889</v>
      </c>
      <c r="M431" t="s">
        <v>35</v>
      </c>
      <c r="N431" t="s">
        <v>426</v>
      </c>
      <c r="O431" s="1">
        <v>40198</v>
      </c>
    </row>
    <row r="432" spans="1:15">
      <c r="A432">
        <v>3980020</v>
      </c>
      <c r="B432" t="s">
        <v>890</v>
      </c>
      <c r="C432" t="s">
        <v>890</v>
      </c>
      <c r="D432" t="str">
        <f t="shared" si="6"/>
        <v>3980020 - Transfert PENS (30)</v>
      </c>
      <c r="E432" t="s">
        <v>29</v>
      </c>
      <c r="F432" t="s">
        <v>30</v>
      </c>
      <c r="G432" t="s">
        <v>30</v>
      </c>
      <c r="H432" t="s">
        <v>840</v>
      </c>
      <c r="I432" t="s">
        <v>841</v>
      </c>
      <c r="J432" t="s">
        <v>33</v>
      </c>
      <c r="K432" t="s">
        <v>30</v>
      </c>
      <c r="L432" t="s">
        <v>884</v>
      </c>
      <c r="M432" t="s">
        <v>35</v>
      </c>
      <c r="N432" t="s">
        <v>426</v>
      </c>
      <c r="O432" s="1">
        <v>40198</v>
      </c>
    </row>
    <row r="433" spans="1:15">
      <c r="A433">
        <v>3980101</v>
      </c>
      <c r="B433" t="s">
        <v>891</v>
      </c>
      <c r="C433" t="s">
        <v>892</v>
      </c>
      <c r="D433" t="str">
        <f t="shared" si="6"/>
        <v>3980101 - Transfert Fonct./INV.(31)</v>
      </c>
      <c r="E433" t="s">
        <v>29</v>
      </c>
      <c r="F433" t="s">
        <v>30</v>
      </c>
      <c r="G433" t="s">
        <v>30</v>
      </c>
      <c r="H433" t="s">
        <v>840</v>
      </c>
      <c r="I433" t="s">
        <v>841</v>
      </c>
      <c r="J433" t="s">
        <v>33</v>
      </c>
      <c r="K433" t="s">
        <v>30</v>
      </c>
      <c r="L433" t="s">
        <v>893</v>
      </c>
      <c r="M433" t="s">
        <v>35</v>
      </c>
      <c r="N433" t="s">
        <v>426</v>
      </c>
      <c r="O433" s="1">
        <v>40198</v>
      </c>
    </row>
    <row r="434" spans="1:15">
      <c r="A434">
        <v>3980106</v>
      </c>
      <c r="B434" t="s">
        <v>894</v>
      </c>
      <c r="C434" t="s">
        <v>894</v>
      </c>
      <c r="D434" t="str">
        <f t="shared" si="6"/>
        <v>3980106 - Transfert SUBV. (36)</v>
      </c>
      <c r="E434" t="s">
        <v>29</v>
      </c>
      <c r="F434" t="s">
        <v>30</v>
      </c>
      <c r="G434" t="s">
        <v>30</v>
      </c>
      <c r="H434" t="s">
        <v>840</v>
      </c>
      <c r="I434" t="s">
        <v>841</v>
      </c>
      <c r="J434" t="s">
        <v>33</v>
      </c>
      <c r="K434" t="s">
        <v>30</v>
      </c>
      <c r="L434" t="s">
        <v>895</v>
      </c>
      <c r="M434" t="s">
        <v>35</v>
      </c>
      <c r="N434" t="s">
        <v>426</v>
      </c>
      <c r="O434" s="1">
        <v>40198</v>
      </c>
    </row>
    <row r="435" spans="1:15">
      <c r="A435">
        <v>3980200</v>
      </c>
      <c r="B435" t="s">
        <v>896</v>
      </c>
      <c r="C435" t="s">
        <v>897</v>
      </c>
      <c r="D435" t="str">
        <f t="shared" si="6"/>
        <v>3980200 - Répartition Intérêts débit</v>
      </c>
      <c r="E435" t="s">
        <v>29</v>
      </c>
      <c r="F435" t="s">
        <v>30</v>
      </c>
      <c r="G435" t="s">
        <v>30</v>
      </c>
      <c r="H435" t="s">
        <v>840</v>
      </c>
      <c r="I435" t="s">
        <v>841</v>
      </c>
      <c r="J435" t="s">
        <v>33</v>
      </c>
      <c r="K435" t="s">
        <v>30</v>
      </c>
      <c r="L435" t="s">
        <v>884</v>
      </c>
      <c r="M435" t="s">
        <v>35</v>
      </c>
      <c r="N435" t="s">
        <v>42</v>
      </c>
      <c r="O435" s="1">
        <v>40263</v>
      </c>
    </row>
    <row r="436" spans="1:15">
      <c r="A436">
        <v>3990000</v>
      </c>
      <c r="B436" t="s">
        <v>898</v>
      </c>
      <c r="C436" t="s">
        <v>898</v>
      </c>
      <c r="D436" t="str">
        <f t="shared" si="6"/>
        <v>3990000 - #Solde des fonds</v>
      </c>
      <c r="E436" t="s">
        <v>29</v>
      </c>
      <c r="F436" t="s">
        <v>30</v>
      </c>
      <c r="G436" t="s">
        <v>30</v>
      </c>
      <c r="H436" t="s">
        <v>536</v>
      </c>
      <c r="I436" t="s">
        <v>537</v>
      </c>
      <c r="J436" t="s">
        <v>33</v>
      </c>
      <c r="K436" t="s">
        <v>30</v>
      </c>
      <c r="L436" t="s">
        <v>39</v>
      </c>
      <c r="M436" t="s">
        <v>35</v>
      </c>
      <c r="N436" t="s">
        <v>158</v>
      </c>
      <c r="O436" s="1">
        <v>34879</v>
      </c>
    </row>
    <row r="437" spans="1:15">
      <c r="A437">
        <v>4200100</v>
      </c>
      <c r="B437" t="s">
        <v>899</v>
      </c>
      <c r="C437" t="s">
        <v>899</v>
      </c>
      <c r="D437" t="str">
        <f t="shared" si="6"/>
        <v>4200100 - #Intérêts bancaires</v>
      </c>
      <c r="E437" t="s">
        <v>900</v>
      </c>
      <c r="F437" t="s">
        <v>30</v>
      </c>
      <c r="G437" t="s">
        <v>30</v>
      </c>
      <c r="H437" t="s">
        <v>39</v>
      </c>
      <c r="J437" t="s">
        <v>33</v>
      </c>
      <c r="K437" t="s">
        <v>30</v>
      </c>
      <c r="L437" t="s">
        <v>39</v>
      </c>
      <c r="M437" t="s">
        <v>35</v>
      </c>
      <c r="N437" t="s">
        <v>333</v>
      </c>
      <c r="O437" s="1">
        <v>34636</v>
      </c>
    </row>
    <row r="438" spans="1:15">
      <c r="A438">
        <v>4200166</v>
      </c>
      <c r="B438" t="s">
        <v>899</v>
      </c>
      <c r="C438" t="s">
        <v>899</v>
      </c>
      <c r="D438" t="str">
        <f t="shared" si="6"/>
        <v>4200166 - #Intérêts bancaires</v>
      </c>
      <c r="E438" t="s">
        <v>900</v>
      </c>
      <c r="F438" t="s">
        <v>30</v>
      </c>
      <c r="G438" t="s">
        <v>30</v>
      </c>
      <c r="H438" t="s">
        <v>39</v>
      </c>
      <c r="J438" t="s">
        <v>33</v>
      </c>
      <c r="K438" t="s">
        <v>30</v>
      </c>
      <c r="L438" t="s">
        <v>39</v>
      </c>
      <c r="M438" t="s">
        <v>35</v>
      </c>
      <c r="N438" t="s">
        <v>42</v>
      </c>
      <c r="O438" s="1">
        <v>39408</v>
      </c>
    </row>
    <row r="439" spans="1:15">
      <c r="A439">
        <v>4200900</v>
      </c>
      <c r="B439" t="s">
        <v>901</v>
      </c>
      <c r="C439" t="s">
        <v>902</v>
      </c>
      <c r="D439" t="str">
        <f t="shared" si="6"/>
        <v>4200900 - #Répart.intérêts bancaires</v>
      </c>
      <c r="E439" t="s">
        <v>900</v>
      </c>
      <c r="F439" t="s">
        <v>30</v>
      </c>
      <c r="G439" t="s">
        <v>30</v>
      </c>
      <c r="H439" t="s">
        <v>39</v>
      </c>
      <c r="J439" t="s">
        <v>33</v>
      </c>
      <c r="K439" t="s">
        <v>30</v>
      </c>
      <c r="L439" t="s">
        <v>39</v>
      </c>
      <c r="M439" t="s">
        <v>35</v>
      </c>
      <c r="N439" t="s">
        <v>426</v>
      </c>
      <c r="O439" s="1">
        <v>35354</v>
      </c>
    </row>
    <row r="440" spans="1:15">
      <c r="A440">
        <v>4210000</v>
      </c>
      <c r="B440" t="s">
        <v>903</v>
      </c>
      <c r="C440" t="s">
        <v>903</v>
      </c>
      <c r="D440" t="str">
        <f t="shared" si="6"/>
        <v>4210000 - Emoluments</v>
      </c>
      <c r="E440" t="s">
        <v>900</v>
      </c>
      <c r="F440" t="s">
        <v>30</v>
      </c>
      <c r="G440" t="s">
        <v>30</v>
      </c>
      <c r="H440" t="s">
        <v>39</v>
      </c>
      <c r="J440" t="s">
        <v>33</v>
      </c>
      <c r="K440" t="s">
        <v>30</v>
      </c>
      <c r="L440" t="s">
        <v>904</v>
      </c>
      <c r="M440" t="s">
        <v>35</v>
      </c>
      <c r="N440" t="s">
        <v>36</v>
      </c>
      <c r="O440" s="1">
        <v>40166</v>
      </c>
    </row>
    <row r="441" spans="1:15">
      <c r="A441">
        <v>4220100</v>
      </c>
      <c r="B441" t="s">
        <v>905</v>
      </c>
      <c r="C441" t="s">
        <v>905</v>
      </c>
      <c r="D441" t="str">
        <f t="shared" si="6"/>
        <v>4220100 - #Revenus titres</v>
      </c>
      <c r="E441" t="s">
        <v>900</v>
      </c>
      <c r="F441" t="s">
        <v>30</v>
      </c>
      <c r="G441" t="s">
        <v>30</v>
      </c>
      <c r="H441" t="s">
        <v>39</v>
      </c>
      <c r="J441" t="s">
        <v>33</v>
      </c>
      <c r="K441" t="s">
        <v>30</v>
      </c>
      <c r="L441" t="s">
        <v>39</v>
      </c>
      <c r="M441" t="s">
        <v>35</v>
      </c>
      <c r="N441" t="s">
        <v>40</v>
      </c>
      <c r="O441" s="1">
        <v>34636</v>
      </c>
    </row>
    <row r="442" spans="1:15">
      <c r="A442">
        <v>4220166</v>
      </c>
      <c r="B442" t="s">
        <v>905</v>
      </c>
      <c r="C442" t="s">
        <v>905</v>
      </c>
      <c r="D442" t="str">
        <f t="shared" si="6"/>
        <v>4220166 - #Revenus titres</v>
      </c>
      <c r="E442" t="s">
        <v>900</v>
      </c>
      <c r="F442" t="s">
        <v>30</v>
      </c>
      <c r="G442" t="s">
        <v>30</v>
      </c>
      <c r="H442" t="s">
        <v>39</v>
      </c>
      <c r="J442" t="s">
        <v>33</v>
      </c>
      <c r="K442" t="s">
        <v>30</v>
      </c>
      <c r="L442" t="s">
        <v>39</v>
      </c>
      <c r="M442" t="s">
        <v>35</v>
      </c>
      <c r="N442" t="s">
        <v>42</v>
      </c>
      <c r="O442" s="1">
        <v>39408</v>
      </c>
    </row>
    <row r="443" spans="1:15">
      <c r="A443">
        <v>4230001</v>
      </c>
      <c r="B443" t="s">
        <v>906</v>
      </c>
      <c r="C443" t="s">
        <v>907</v>
      </c>
      <c r="D443" t="str">
        <f t="shared" si="6"/>
        <v>4230001 - Inscriptions diverses</v>
      </c>
      <c r="E443" t="s">
        <v>900</v>
      </c>
      <c r="F443" t="s">
        <v>30</v>
      </c>
      <c r="G443" t="s">
        <v>30</v>
      </c>
      <c r="H443" t="s">
        <v>39</v>
      </c>
      <c r="J443" t="s">
        <v>33</v>
      </c>
      <c r="K443" t="s">
        <v>30</v>
      </c>
      <c r="L443" t="s">
        <v>908</v>
      </c>
      <c r="M443" t="s">
        <v>35</v>
      </c>
      <c r="N443" t="s">
        <v>36</v>
      </c>
      <c r="O443" s="1">
        <v>40166</v>
      </c>
    </row>
    <row r="444" spans="1:15">
      <c r="A444">
        <v>4230002</v>
      </c>
      <c r="B444" t="s">
        <v>909</v>
      </c>
      <c r="C444" t="s">
        <v>910</v>
      </c>
      <c r="D444" t="str">
        <f t="shared" si="6"/>
        <v>4230002 - Inscriptions aux cours d'été</v>
      </c>
      <c r="E444" t="s">
        <v>900</v>
      </c>
      <c r="F444" t="s">
        <v>30</v>
      </c>
      <c r="G444" t="s">
        <v>30</v>
      </c>
      <c r="H444" t="s">
        <v>39</v>
      </c>
      <c r="J444" t="s">
        <v>33</v>
      </c>
      <c r="K444" t="s">
        <v>30</v>
      </c>
      <c r="L444" t="s">
        <v>911</v>
      </c>
      <c r="M444" t="s">
        <v>35</v>
      </c>
      <c r="N444" t="s">
        <v>36</v>
      </c>
      <c r="O444" s="1">
        <v>40166</v>
      </c>
    </row>
    <row r="445" spans="1:15">
      <c r="A445">
        <v>4230003</v>
      </c>
      <c r="B445" t="s">
        <v>912</v>
      </c>
      <c r="C445" t="s">
        <v>913</v>
      </c>
      <c r="D445" t="str">
        <f t="shared" si="6"/>
        <v>4230003 - Inscriptions en formation continue</v>
      </c>
      <c r="E445" t="s">
        <v>900</v>
      </c>
      <c r="F445" t="s">
        <v>30</v>
      </c>
      <c r="G445" t="s">
        <v>30</v>
      </c>
      <c r="H445" t="s">
        <v>39</v>
      </c>
      <c r="J445" t="s">
        <v>33</v>
      </c>
      <c r="K445" t="s">
        <v>30</v>
      </c>
      <c r="L445" t="s">
        <v>908</v>
      </c>
      <c r="M445" t="s">
        <v>35</v>
      </c>
      <c r="N445" t="s">
        <v>36</v>
      </c>
      <c r="O445" s="1">
        <v>40166</v>
      </c>
    </row>
    <row r="446" spans="1:15">
      <c r="A446">
        <v>4230100</v>
      </c>
      <c r="B446" t="s">
        <v>914</v>
      </c>
      <c r="C446" t="s">
        <v>914</v>
      </c>
      <c r="D446" t="str">
        <f t="shared" si="6"/>
        <v>4230100 - #Revenus immobiliers</v>
      </c>
      <c r="E446" t="s">
        <v>900</v>
      </c>
      <c r="F446" t="s">
        <v>30</v>
      </c>
      <c r="G446" t="s">
        <v>30</v>
      </c>
      <c r="H446" t="s">
        <v>39</v>
      </c>
      <c r="J446" t="s">
        <v>33</v>
      </c>
      <c r="K446" t="s">
        <v>30</v>
      </c>
      <c r="L446" t="s">
        <v>39</v>
      </c>
      <c r="M446" t="s">
        <v>35</v>
      </c>
      <c r="N446" t="s">
        <v>40</v>
      </c>
      <c r="O446" s="1">
        <v>34636</v>
      </c>
    </row>
    <row r="447" spans="1:15">
      <c r="A447">
        <v>4230200</v>
      </c>
      <c r="B447" t="s">
        <v>915</v>
      </c>
      <c r="C447" t="s">
        <v>916</v>
      </c>
      <c r="D447" t="str">
        <f t="shared" si="6"/>
        <v>4230200 - #Loyers chambres, studios</v>
      </c>
      <c r="E447" t="s">
        <v>900</v>
      </c>
      <c r="F447" t="s">
        <v>30</v>
      </c>
      <c r="G447" t="s">
        <v>30</v>
      </c>
      <c r="H447" t="s">
        <v>39</v>
      </c>
      <c r="J447" t="s">
        <v>33</v>
      </c>
      <c r="K447" t="s">
        <v>30</v>
      </c>
      <c r="L447" t="s">
        <v>39</v>
      </c>
      <c r="M447" t="s">
        <v>35</v>
      </c>
      <c r="N447" t="s">
        <v>46</v>
      </c>
      <c r="O447" s="1">
        <v>34830</v>
      </c>
    </row>
    <row r="448" spans="1:15">
      <c r="A448">
        <v>4230266</v>
      </c>
      <c r="B448" t="s">
        <v>917</v>
      </c>
      <c r="C448" t="s">
        <v>918</v>
      </c>
      <c r="D448" t="str">
        <f t="shared" si="6"/>
        <v>4230266 - #Produits immeubles de placement</v>
      </c>
      <c r="E448" t="s">
        <v>900</v>
      </c>
      <c r="F448" t="s">
        <v>30</v>
      </c>
      <c r="G448" t="s">
        <v>30</v>
      </c>
      <c r="H448" t="s">
        <v>39</v>
      </c>
      <c r="J448" t="s">
        <v>33</v>
      </c>
      <c r="K448" t="s">
        <v>30</v>
      </c>
      <c r="L448" t="s">
        <v>39</v>
      </c>
      <c r="M448" t="s">
        <v>35</v>
      </c>
      <c r="N448" t="s">
        <v>42</v>
      </c>
      <c r="O448" s="1">
        <v>39408</v>
      </c>
    </row>
    <row r="449" spans="1:15">
      <c r="A449">
        <v>4230300</v>
      </c>
      <c r="B449" t="s">
        <v>919</v>
      </c>
      <c r="C449" t="s">
        <v>920</v>
      </c>
      <c r="D449" t="str">
        <f t="shared" si="6"/>
        <v>4230300 - #Location appartements</v>
      </c>
      <c r="E449" t="s">
        <v>900</v>
      </c>
      <c r="F449" t="s">
        <v>30</v>
      </c>
      <c r="G449" t="s">
        <v>30</v>
      </c>
      <c r="H449" t="s">
        <v>39</v>
      </c>
      <c r="J449" t="s">
        <v>33</v>
      </c>
      <c r="K449" t="s">
        <v>30</v>
      </c>
      <c r="L449" t="s">
        <v>39</v>
      </c>
      <c r="M449" t="s">
        <v>35</v>
      </c>
      <c r="N449" t="s">
        <v>40</v>
      </c>
      <c r="O449" s="1">
        <v>34636</v>
      </c>
    </row>
    <row r="450" spans="1:15">
      <c r="A450">
        <v>4231001</v>
      </c>
      <c r="B450" t="s">
        <v>921</v>
      </c>
      <c r="C450" t="s">
        <v>921</v>
      </c>
      <c r="D450" t="str">
        <f t="shared" si="6"/>
        <v>4231001 - Taxes encadrement</v>
      </c>
      <c r="E450" t="s">
        <v>900</v>
      </c>
      <c r="F450" t="s">
        <v>30</v>
      </c>
      <c r="G450" t="s">
        <v>30</v>
      </c>
      <c r="H450" t="s">
        <v>39</v>
      </c>
      <c r="J450" t="s">
        <v>33</v>
      </c>
      <c r="K450" t="s">
        <v>30</v>
      </c>
      <c r="L450" t="s">
        <v>922</v>
      </c>
      <c r="M450" t="s">
        <v>35</v>
      </c>
      <c r="N450" t="s">
        <v>36</v>
      </c>
      <c r="O450" s="1">
        <v>40166</v>
      </c>
    </row>
    <row r="451" spans="1:15">
      <c r="A451">
        <v>4231002</v>
      </c>
      <c r="B451" t="s">
        <v>923</v>
      </c>
      <c r="C451" t="s">
        <v>923</v>
      </c>
      <c r="D451" t="str">
        <f t="shared" ref="D451:D514" si="7">A451&amp;" "&amp;"-"&amp;" "&amp;C451</f>
        <v>4231002 - Taxes fixes</v>
      </c>
      <c r="E451" t="s">
        <v>900</v>
      </c>
      <c r="F451" t="s">
        <v>30</v>
      </c>
      <c r="G451" t="s">
        <v>30</v>
      </c>
      <c r="H451" t="s">
        <v>39</v>
      </c>
      <c r="J451" t="s">
        <v>33</v>
      </c>
      <c r="K451" t="s">
        <v>30</v>
      </c>
      <c r="L451" t="s">
        <v>924</v>
      </c>
      <c r="M451" t="s">
        <v>35</v>
      </c>
      <c r="N451" t="s">
        <v>36</v>
      </c>
      <c r="O451" s="1">
        <v>40166</v>
      </c>
    </row>
    <row r="452" spans="1:15">
      <c r="A452">
        <v>4231003</v>
      </c>
      <c r="B452" t="s">
        <v>925</v>
      </c>
      <c r="C452" t="s">
        <v>925</v>
      </c>
      <c r="D452" t="str">
        <f t="shared" si="7"/>
        <v>4231003 - Taxes auditeurs</v>
      </c>
      <c r="E452" t="s">
        <v>900</v>
      </c>
      <c r="F452" t="s">
        <v>30</v>
      </c>
      <c r="G452" t="s">
        <v>30</v>
      </c>
      <c r="H452" t="s">
        <v>39</v>
      </c>
      <c r="J452" t="s">
        <v>33</v>
      </c>
      <c r="K452" t="s">
        <v>30</v>
      </c>
      <c r="L452" t="s">
        <v>926</v>
      </c>
      <c r="M452" t="s">
        <v>35</v>
      </c>
      <c r="N452" t="s">
        <v>36</v>
      </c>
      <c r="O452" s="1">
        <v>40166</v>
      </c>
    </row>
    <row r="453" spans="1:15">
      <c r="A453">
        <v>4240001</v>
      </c>
      <c r="B453" t="s">
        <v>927</v>
      </c>
      <c r="C453" t="s">
        <v>928</v>
      </c>
      <c r="D453" t="str">
        <f t="shared" si="7"/>
        <v>4240001 - Prestations de service</v>
      </c>
      <c r="E453" t="s">
        <v>900</v>
      </c>
      <c r="F453" t="s">
        <v>30</v>
      </c>
      <c r="G453" t="s">
        <v>30</v>
      </c>
      <c r="H453" t="s">
        <v>39</v>
      </c>
      <c r="J453" t="s">
        <v>33</v>
      </c>
      <c r="K453" t="s">
        <v>30</v>
      </c>
      <c r="L453" t="s">
        <v>929</v>
      </c>
      <c r="M453" t="s">
        <v>35</v>
      </c>
      <c r="N453" t="s">
        <v>36</v>
      </c>
      <c r="O453" s="1">
        <v>40166</v>
      </c>
    </row>
    <row r="454" spans="1:15">
      <c r="A454">
        <v>4240002</v>
      </c>
      <c r="B454" t="s">
        <v>930</v>
      </c>
      <c r="C454" t="s">
        <v>930</v>
      </c>
      <c r="D454" t="str">
        <f t="shared" si="7"/>
        <v>4240002 - Soins dentaires</v>
      </c>
      <c r="E454" t="s">
        <v>900</v>
      </c>
      <c r="F454" t="s">
        <v>30</v>
      </c>
      <c r="G454" t="s">
        <v>30</v>
      </c>
      <c r="H454" t="s">
        <v>39</v>
      </c>
      <c r="J454" t="s">
        <v>33</v>
      </c>
      <c r="K454" t="s">
        <v>30</v>
      </c>
      <c r="L454" t="s">
        <v>931</v>
      </c>
      <c r="M454" t="s">
        <v>35</v>
      </c>
      <c r="N454" t="s">
        <v>36</v>
      </c>
      <c r="O454" s="1">
        <v>40166</v>
      </c>
    </row>
    <row r="455" spans="1:15">
      <c r="A455">
        <v>4240003</v>
      </c>
      <c r="B455" t="s">
        <v>932</v>
      </c>
      <c r="C455" t="s">
        <v>933</v>
      </c>
      <c r="D455" t="str">
        <f t="shared" si="7"/>
        <v>4240003 - Abattement sociaux</v>
      </c>
      <c r="E455" t="s">
        <v>900</v>
      </c>
      <c r="F455" t="s">
        <v>30</v>
      </c>
      <c r="G455" t="s">
        <v>30</v>
      </c>
      <c r="H455" t="s">
        <v>39</v>
      </c>
      <c r="J455" t="s">
        <v>33</v>
      </c>
      <c r="K455" t="s">
        <v>30</v>
      </c>
      <c r="L455" t="s">
        <v>931</v>
      </c>
      <c r="M455" t="s">
        <v>35</v>
      </c>
      <c r="N455" t="s">
        <v>36</v>
      </c>
      <c r="O455" s="1">
        <v>40166</v>
      </c>
    </row>
    <row r="456" spans="1:15">
      <c r="A456">
        <v>4240004</v>
      </c>
      <c r="B456" t="s">
        <v>934</v>
      </c>
      <c r="C456" t="s">
        <v>935</v>
      </c>
      <c r="D456" t="str">
        <f t="shared" si="7"/>
        <v>4240004 - Abattement soins gratuits</v>
      </c>
      <c r="E456" t="s">
        <v>900</v>
      </c>
      <c r="F456" t="s">
        <v>30</v>
      </c>
      <c r="G456" t="s">
        <v>30</v>
      </c>
      <c r="H456" t="s">
        <v>39</v>
      </c>
      <c r="J456" t="s">
        <v>33</v>
      </c>
      <c r="K456" t="s">
        <v>30</v>
      </c>
      <c r="L456" t="s">
        <v>931</v>
      </c>
      <c r="M456" t="s">
        <v>35</v>
      </c>
      <c r="N456" t="s">
        <v>36</v>
      </c>
      <c r="O456" s="1">
        <v>40166</v>
      </c>
    </row>
    <row r="457" spans="1:15">
      <c r="A457">
        <v>4240005</v>
      </c>
      <c r="B457" t="s">
        <v>936</v>
      </c>
      <c r="C457" t="s">
        <v>937</v>
      </c>
      <c r="D457" t="str">
        <f t="shared" si="7"/>
        <v>4240005 - Abattement radio OP</v>
      </c>
      <c r="E457" t="s">
        <v>900</v>
      </c>
      <c r="F457" t="s">
        <v>30</v>
      </c>
      <c r="G457" t="s">
        <v>30</v>
      </c>
      <c r="H457" t="s">
        <v>39</v>
      </c>
      <c r="J457" t="s">
        <v>33</v>
      </c>
      <c r="K457" t="s">
        <v>30</v>
      </c>
      <c r="L457" t="s">
        <v>931</v>
      </c>
      <c r="M457" t="s">
        <v>35</v>
      </c>
      <c r="N457" t="s">
        <v>36</v>
      </c>
      <c r="O457" s="1">
        <v>40166</v>
      </c>
    </row>
    <row r="458" spans="1:15">
      <c r="A458">
        <v>4240006</v>
      </c>
      <c r="B458" t="s">
        <v>938</v>
      </c>
      <c r="C458" t="s">
        <v>939</v>
      </c>
      <c r="D458" t="str">
        <f t="shared" si="7"/>
        <v>4240006 - Soins Tarmed</v>
      </c>
      <c r="E458" t="s">
        <v>900</v>
      </c>
      <c r="F458" t="s">
        <v>30</v>
      </c>
      <c r="G458" t="s">
        <v>30</v>
      </c>
      <c r="H458" t="s">
        <v>39</v>
      </c>
      <c r="J458" t="s">
        <v>33</v>
      </c>
      <c r="K458" t="s">
        <v>30</v>
      </c>
      <c r="L458" t="s">
        <v>931</v>
      </c>
      <c r="M458" t="s">
        <v>35</v>
      </c>
      <c r="N458" t="s">
        <v>36</v>
      </c>
      <c r="O458" s="1">
        <v>40166</v>
      </c>
    </row>
    <row r="459" spans="1:15">
      <c r="A459">
        <v>4240007</v>
      </c>
      <c r="B459" t="s">
        <v>940</v>
      </c>
      <c r="C459" t="s">
        <v>940</v>
      </c>
      <c r="D459" t="str">
        <f t="shared" si="7"/>
        <v>4240007 - Prothèses internes</v>
      </c>
      <c r="E459" t="s">
        <v>900</v>
      </c>
      <c r="F459" t="s">
        <v>30</v>
      </c>
      <c r="G459" t="s">
        <v>30</v>
      </c>
      <c r="H459" t="s">
        <v>39</v>
      </c>
      <c r="J459" t="s">
        <v>33</v>
      </c>
      <c r="K459" t="s">
        <v>30</v>
      </c>
      <c r="L459" t="s">
        <v>931</v>
      </c>
      <c r="M459" t="s">
        <v>35</v>
      </c>
      <c r="N459" t="s">
        <v>36</v>
      </c>
      <c r="O459" s="1">
        <v>40166</v>
      </c>
    </row>
    <row r="460" spans="1:15">
      <c r="A460">
        <v>4240008</v>
      </c>
      <c r="B460" t="s">
        <v>941</v>
      </c>
      <c r="C460" t="s">
        <v>941</v>
      </c>
      <c r="D460" t="str">
        <f t="shared" si="7"/>
        <v>4240008 - Prothèses externes</v>
      </c>
      <c r="E460" t="s">
        <v>900</v>
      </c>
      <c r="F460" t="s">
        <v>30</v>
      </c>
      <c r="G460" t="s">
        <v>30</v>
      </c>
      <c r="H460" t="s">
        <v>39</v>
      </c>
      <c r="J460" t="s">
        <v>33</v>
      </c>
      <c r="K460" t="s">
        <v>30</v>
      </c>
      <c r="L460" t="s">
        <v>931</v>
      </c>
      <c r="M460" t="s">
        <v>35</v>
      </c>
      <c r="N460" t="s">
        <v>36</v>
      </c>
      <c r="O460" s="1">
        <v>40166</v>
      </c>
    </row>
    <row r="461" spans="1:15">
      <c r="A461">
        <v>4240009</v>
      </c>
      <c r="B461" t="s">
        <v>942</v>
      </c>
      <c r="C461" t="s">
        <v>942</v>
      </c>
      <c r="D461" t="str">
        <f t="shared" si="7"/>
        <v>4240009 - Recettes implants</v>
      </c>
      <c r="E461" t="s">
        <v>900</v>
      </c>
      <c r="F461" t="s">
        <v>30</v>
      </c>
      <c r="G461" t="s">
        <v>30</v>
      </c>
      <c r="H461" t="s">
        <v>39</v>
      </c>
      <c r="J461" t="s">
        <v>33</v>
      </c>
      <c r="K461" t="s">
        <v>30</v>
      </c>
      <c r="L461" t="s">
        <v>931</v>
      </c>
      <c r="M461" t="s">
        <v>35</v>
      </c>
      <c r="N461" t="s">
        <v>36</v>
      </c>
      <c r="O461" s="1">
        <v>40166</v>
      </c>
    </row>
    <row r="462" spans="1:15">
      <c r="A462">
        <v>4240010</v>
      </c>
      <c r="B462" t="s">
        <v>943</v>
      </c>
      <c r="C462" t="s">
        <v>944</v>
      </c>
      <c r="D462" t="str">
        <f t="shared" si="7"/>
        <v>4240010 - Dédommagement EPM</v>
      </c>
      <c r="E462" t="s">
        <v>900</v>
      </c>
      <c r="F462" t="s">
        <v>30</v>
      </c>
      <c r="G462" t="s">
        <v>30</v>
      </c>
      <c r="H462" t="s">
        <v>39</v>
      </c>
      <c r="J462" t="s">
        <v>33</v>
      </c>
      <c r="K462" t="s">
        <v>30</v>
      </c>
      <c r="L462" t="s">
        <v>945</v>
      </c>
      <c r="M462" t="s">
        <v>35</v>
      </c>
      <c r="N462" t="s">
        <v>36</v>
      </c>
      <c r="O462" s="1">
        <v>40166</v>
      </c>
    </row>
    <row r="463" spans="1:15">
      <c r="A463">
        <v>4240011</v>
      </c>
      <c r="B463" t="s">
        <v>946</v>
      </c>
      <c r="C463" t="s">
        <v>946</v>
      </c>
      <c r="D463" t="str">
        <f t="shared" si="7"/>
        <v>4240011 - Analyses laboratoire</v>
      </c>
      <c r="E463" t="s">
        <v>900</v>
      </c>
      <c r="F463" t="s">
        <v>30</v>
      </c>
      <c r="G463" t="s">
        <v>30</v>
      </c>
      <c r="H463" t="s">
        <v>39</v>
      </c>
      <c r="J463" t="s">
        <v>33</v>
      </c>
      <c r="K463" t="s">
        <v>30</v>
      </c>
      <c r="L463" t="s">
        <v>931</v>
      </c>
      <c r="M463" t="s">
        <v>35</v>
      </c>
      <c r="N463" t="s">
        <v>36</v>
      </c>
      <c r="O463" s="1">
        <v>40166</v>
      </c>
    </row>
    <row r="464" spans="1:15">
      <c r="A464">
        <v>4240012</v>
      </c>
      <c r="B464" t="s">
        <v>947</v>
      </c>
      <c r="C464" t="s">
        <v>948</v>
      </c>
      <c r="D464" t="str">
        <f t="shared" si="7"/>
        <v>4240012 - Analyses médicales, consultations</v>
      </c>
      <c r="E464" t="s">
        <v>900</v>
      </c>
      <c r="F464" t="s">
        <v>30</v>
      </c>
      <c r="G464" t="s">
        <v>30</v>
      </c>
      <c r="H464" t="s">
        <v>39</v>
      </c>
      <c r="J464" t="s">
        <v>33</v>
      </c>
      <c r="K464" t="s">
        <v>30</v>
      </c>
      <c r="L464" t="s">
        <v>931</v>
      </c>
      <c r="M464" t="s">
        <v>35</v>
      </c>
      <c r="N464" t="s">
        <v>36</v>
      </c>
      <c r="O464" s="1">
        <v>40166</v>
      </c>
    </row>
    <row r="465" spans="1:15">
      <c r="A465">
        <v>4240013</v>
      </c>
      <c r="B465" t="s">
        <v>949</v>
      </c>
      <c r="C465" t="s">
        <v>950</v>
      </c>
      <c r="D465" t="str">
        <f t="shared" si="7"/>
        <v>4240013 - Prestations informatiques</v>
      </c>
      <c r="E465" t="s">
        <v>900</v>
      </c>
      <c r="F465" t="s">
        <v>30</v>
      </c>
      <c r="G465" t="s">
        <v>30</v>
      </c>
      <c r="H465" t="s">
        <v>39</v>
      </c>
      <c r="J465" t="s">
        <v>33</v>
      </c>
      <c r="K465" t="s">
        <v>30</v>
      </c>
      <c r="L465" t="s">
        <v>951</v>
      </c>
      <c r="M465" t="s">
        <v>35</v>
      </c>
      <c r="N465" t="s">
        <v>36</v>
      </c>
      <c r="O465" s="1">
        <v>40166</v>
      </c>
    </row>
    <row r="466" spans="1:15">
      <c r="A466">
        <v>4240014</v>
      </c>
      <c r="B466" t="s">
        <v>952</v>
      </c>
      <c r="C466" t="s">
        <v>953</v>
      </c>
      <c r="D466" t="str">
        <f t="shared" si="7"/>
        <v>4240014 - Mandats, contrats</v>
      </c>
      <c r="E466" t="s">
        <v>900</v>
      </c>
      <c r="F466" t="s">
        <v>30</v>
      </c>
      <c r="G466" t="s">
        <v>30</v>
      </c>
      <c r="H466" t="s">
        <v>39</v>
      </c>
      <c r="J466" t="s">
        <v>33</v>
      </c>
      <c r="K466" t="s">
        <v>30</v>
      </c>
      <c r="L466" t="s">
        <v>929</v>
      </c>
      <c r="M466" t="s">
        <v>35</v>
      </c>
      <c r="N466" t="s">
        <v>36</v>
      </c>
      <c r="O466" s="1">
        <v>40166</v>
      </c>
    </row>
    <row r="467" spans="1:15">
      <c r="A467">
        <v>4240015</v>
      </c>
      <c r="B467" t="s">
        <v>954</v>
      </c>
      <c r="C467" t="s">
        <v>955</v>
      </c>
      <c r="D467" t="str">
        <f t="shared" si="7"/>
        <v>4240015 - Loyers chambres, studios</v>
      </c>
      <c r="E467" t="s">
        <v>900</v>
      </c>
      <c r="F467" t="s">
        <v>30</v>
      </c>
      <c r="G467" t="s">
        <v>30</v>
      </c>
      <c r="H467" t="s">
        <v>39</v>
      </c>
      <c r="J467" t="s">
        <v>33</v>
      </c>
      <c r="K467" t="s">
        <v>30</v>
      </c>
      <c r="L467" t="s">
        <v>956</v>
      </c>
      <c r="M467" t="s">
        <v>35</v>
      </c>
      <c r="N467" t="s">
        <v>36</v>
      </c>
      <c r="O467" s="1">
        <v>40166</v>
      </c>
    </row>
    <row r="468" spans="1:15">
      <c r="A468">
        <v>4240016</v>
      </c>
      <c r="B468" t="s">
        <v>957</v>
      </c>
      <c r="C468" t="s">
        <v>958</v>
      </c>
      <c r="D468" t="str">
        <f t="shared" si="7"/>
        <v>4240016 - Location appartements</v>
      </c>
      <c r="E468" t="s">
        <v>900</v>
      </c>
      <c r="F468" t="s">
        <v>30</v>
      </c>
      <c r="G468" t="s">
        <v>30</v>
      </c>
      <c r="H468" t="s">
        <v>39</v>
      </c>
      <c r="J468" t="s">
        <v>33</v>
      </c>
      <c r="K468" t="s">
        <v>30</v>
      </c>
      <c r="L468" t="s">
        <v>956</v>
      </c>
      <c r="M468" t="s">
        <v>35</v>
      </c>
      <c r="N468" t="s">
        <v>36</v>
      </c>
      <c r="O468" s="1">
        <v>40166</v>
      </c>
    </row>
    <row r="469" spans="1:15">
      <c r="A469">
        <v>4240017</v>
      </c>
      <c r="B469" t="s">
        <v>959</v>
      </c>
      <c r="C469" t="s">
        <v>959</v>
      </c>
      <c r="D469" t="str">
        <f t="shared" si="7"/>
        <v>4240017 - Locations parking</v>
      </c>
      <c r="E469" t="s">
        <v>900</v>
      </c>
      <c r="F469" t="s">
        <v>30</v>
      </c>
      <c r="G469" t="s">
        <v>30</v>
      </c>
      <c r="H469" t="s">
        <v>39</v>
      </c>
      <c r="J469" t="s">
        <v>33</v>
      </c>
      <c r="K469" t="s">
        <v>30</v>
      </c>
      <c r="L469" t="s">
        <v>956</v>
      </c>
      <c r="M469" t="s">
        <v>35</v>
      </c>
      <c r="N469" t="s">
        <v>36</v>
      </c>
      <c r="O469" s="1">
        <v>40166</v>
      </c>
    </row>
    <row r="470" spans="1:15">
      <c r="A470">
        <v>4240018</v>
      </c>
      <c r="B470" t="s">
        <v>960</v>
      </c>
      <c r="C470" t="s">
        <v>960</v>
      </c>
      <c r="D470" t="str">
        <f t="shared" si="7"/>
        <v>4240018 - Revenus divers</v>
      </c>
      <c r="E470" t="s">
        <v>900</v>
      </c>
      <c r="F470" t="s">
        <v>30</v>
      </c>
      <c r="G470" t="s">
        <v>30</v>
      </c>
      <c r="H470" t="s">
        <v>39</v>
      </c>
      <c r="J470" t="s">
        <v>33</v>
      </c>
      <c r="K470" t="s">
        <v>30</v>
      </c>
      <c r="L470" t="s">
        <v>961</v>
      </c>
      <c r="M470" t="s">
        <v>35</v>
      </c>
      <c r="N470" t="s">
        <v>36</v>
      </c>
      <c r="O470" s="1">
        <v>40166</v>
      </c>
    </row>
    <row r="471" spans="1:15">
      <c r="A471">
        <v>4240019</v>
      </c>
      <c r="B471" t="s">
        <v>962</v>
      </c>
      <c r="C471" t="s">
        <v>963</v>
      </c>
      <c r="D471" t="str">
        <f t="shared" si="7"/>
        <v>4240019 - Location salles, matériel</v>
      </c>
      <c r="E471" t="s">
        <v>900</v>
      </c>
      <c r="F471" t="s">
        <v>30</v>
      </c>
      <c r="G471" t="s">
        <v>30</v>
      </c>
      <c r="H471" t="s">
        <v>39</v>
      </c>
      <c r="J471" t="s">
        <v>33</v>
      </c>
      <c r="K471" t="s">
        <v>30</v>
      </c>
      <c r="L471" t="s">
        <v>929</v>
      </c>
      <c r="M471" t="s">
        <v>35</v>
      </c>
      <c r="N471" t="s">
        <v>42</v>
      </c>
      <c r="O471" s="1">
        <v>40436</v>
      </c>
    </row>
    <row r="472" spans="1:15">
      <c r="A472">
        <v>4240020</v>
      </c>
      <c r="B472" t="s">
        <v>964</v>
      </c>
      <c r="C472" t="s">
        <v>965</v>
      </c>
      <c r="D472" t="str">
        <f t="shared" si="7"/>
        <v>4240020 - Prestation HES</v>
      </c>
      <c r="E472" t="s">
        <v>900</v>
      </c>
      <c r="F472" t="s">
        <v>30</v>
      </c>
      <c r="G472" t="s">
        <v>30</v>
      </c>
      <c r="H472" t="s">
        <v>39</v>
      </c>
      <c r="J472" t="s">
        <v>33</v>
      </c>
      <c r="K472" t="s">
        <v>30</v>
      </c>
      <c r="L472" t="s">
        <v>966</v>
      </c>
      <c r="M472" t="s">
        <v>35</v>
      </c>
      <c r="N472" t="s">
        <v>56</v>
      </c>
      <c r="O472" s="1">
        <v>41039</v>
      </c>
    </row>
    <row r="473" spans="1:15">
      <c r="A473">
        <v>4240021</v>
      </c>
      <c r="B473" t="s">
        <v>967</v>
      </c>
      <c r="C473" t="s">
        <v>968</v>
      </c>
      <c r="D473" t="str">
        <f t="shared" si="7"/>
        <v>4240021 - Prestation IHEID</v>
      </c>
      <c r="E473" t="s">
        <v>900</v>
      </c>
      <c r="F473" t="s">
        <v>30</v>
      </c>
      <c r="G473" t="s">
        <v>30</v>
      </c>
      <c r="H473" t="s">
        <v>39</v>
      </c>
      <c r="J473" t="s">
        <v>33</v>
      </c>
      <c r="K473" t="s">
        <v>30</v>
      </c>
      <c r="L473" t="s">
        <v>966</v>
      </c>
      <c r="M473" t="s">
        <v>35</v>
      </c>
      <c r="N473" t="s">
        <v>56</v>
      </c>
      <c r="O473" s="1">
        <v>41039</v>
      </c>
    </row>
    <row r="474" spans="1:15">
      <c r="A474">
        <v>4240100</v>
      </c>
      <c r="B474" t="s">
        <v>969</v>
      </c>
      <c r="C474" t="s">
        <v>970</v>
      </c>
      <c r="D474" t="str">
        <f t="shared" si="7"/>
        <v>4240100 - #Résultat sur vente titres</v>
      </c>
      <c r="E474" t="s">
        <v>900</v>
      </c>
      <c r="F474" t="s">
        <v>30</v>
      </c>
      <c r="G474" t="s">
        <v>30</v>
      </c>
      <c r="H474" t="s">
        <v>39</v>
      </c>
      <c r="J474" t="s">
        <v>33</v>
      </c>
      <c r="K474" t="s">
        <v>30</v>
      </c>
      <c r="L474" t="s">
        <v>39</v>
      </c>
      <c r="M474" t="s">
        <v>35</v>
      </c>
      <c r="N474" t="s">
        <v>40</v>
      </c>
      <c r="O474" s="1">
        <v>34636</v>
      </c>
    </row>
    <row r="475" spans="1:15">
      <c r="A475">
        <v>4240166</v>
      </c>
      <c r="B475" t="s">
        <v>971</v>
      </c>
      <c r="C475" t="s">
        <v>972</v>
      </c>
      <c r="D475" t="str">
        <f t="shared" si="7"/>
        <v>4240166 - #Résultat de ventes sur titres</v>
      </c>
      <c r="E475" t="s">
        <v>900</v>
      </c>
      <c r="F475" t="s">
        <v>30</v>
      </c>
      <c r="G475" t="s">
        <v>30</v>
      </c>
      <c r="H475" t="s">
        <v>39</v>
      </c>
      <c r="J475" t="s">
        <v>33</v>
      </c>
      <c r="K475" t="s">
        <v>30</v>
      </c>
      <c r="L475" t="s">
        <v>39</v>
      </c>
      <c r="M475" t="s">
        <v>35</v>
      </c>
      <c r="N475" t="s">
        <v>42</v>
      </c>
      <c r="O475" s="1">
        <v>39408</v>
      </c>
    </row>
    <row r="476" spans="1:15">
      <c r="A476">
        <v>4240200</v>
      </c>
      <c r="B476" t="s">
        <v>973</v>
      </c>
      <c r="C476" t="s">
        <v>974</v>
      </c>
      <c r="D476" t="str">
        <f t="shared" si="7"/>
        <v>4240200 - #Bénéfices réalisés sur couverture</v>
      </c>
      <c r="E476" t="s">
        <v>900</v>
      </c>
      <c r="F476" t="s">
        <v>30</v>
      </c>
      <c r="G476" t="s">
        <v>30</v>
      </c>
      <c r="H476" t="s">
        <v>39</v>
      </c>
      <c r="J476" t="s">
        <v>33</v>
      </c>
      <c r="K476" t="s">
        <v>30</v>
      </c>
      <c r="L476" t="s">
        <v>39</v>
      </c>
      <c r="M476" t="s">
        <v>35</v>
      </c>
      <c r="N476" t="s">
        <v>65</v>
      </c>
      <c r="O476" s="1">
        <v>34864</v>
      </c>
    </row>
    <row r="477" spans="1:15">
      <c r="A477">
        <v>4240266</v>
      </c>
      <c r="B477" t="s">
        <v>973</v>
      </c>
      <c r="C477" t="s">
        <v>974</v>
      </c>
      <c r="D477" t="str">
        <f t="shared" si="7"/>
        <v>4240266 - #Bénéfices réalisés sur couverture</v>
      </c>
      <c r="E477" t="s">
        <v>900</v>
      </c>
      <c r="F477" t="s">
        <v>30</v>
      </c>
      <c r="G477" t="s">
        <v>30</v>
      </c>
      <c r="H477" t="s">
        <v>39</v>
      </c>
      <c r="J477" t="s">
        <v>33</v>
      </c>
      <c r="K477" t="s">
        <v>30</v>
      </c>
      <c r="L477" t="s">
        <v>39</v>
      </c>
      <c r="M477" t="s">
        <v>35</v>
      </c>
      <c r="N477" t="s">
        <v>42</v>
      </c>
      <c r="O477" s="1">
        <v>39455</v>
      </c>
    </row>
    <row r="478" spans="1:15">
      <c r="A478">
        <v>4240366</v>
      </c>
      <c r="B478" t="s">
        <v>975</v>
      </c>
      <c r="C478" t="s">
        <v>976</v>
      </c>
      <c r="D478" t="str">
        <f t="shared" si="7"/>
        <v>4240366 - #Bénéfices latents sur immeubles</v>
      </c>
      <c r="E478" t="s">
        <v>900</v>
      </c>
      <c r="F478" t="s">
        <v>30</v>
      </c>
      <c r="G478" t="s">
        <v>30</v>
      </c>
      <c r="H478" t="s">
        <v>39</v>
      </c>
      <c r="J478" t="s">
        <v>33</v>
      </c>
      <c r="K478" t="s">
        <v>30</v>
      </c>
      <c r="L478" t="s">
        <v>39</v>
      </c>
      <c r="M478" t="s">
        <v>35</v>
      </c>
      <c r="N478" t="s">
        <v>42</v>
      </c>
      <c r="O478" s="1">
        <v>39408</v>
      </c>
    </row>
    <row r="479" spans="1:15">
      <c r="A479">
        <v>4250000</v>
      </c>
      <c r="B479" t="s">
        <v>977</v>
      </c>
      <c r="C479" t="s">
        <v>977</v>
      </c>
      <c r="D479" t="str">
        <f t="shared" si="7"/>
        <v>4250000 - Ventes diverses</v>
      </c>
      <c r="E479" t="s">
        <v>900</v>
      </c>
      <c r="F479" t="s">
        <v>30</v>
      </c>
      <c r="G479" t="s">
        <v>30</v>
      </c>
      <c r="H479" t="s">
        <v>39</v>
      </c>
      <c r="J479" t="s">
        <v>33</v>
      </c>
      <c r="K479" t="s">
        <v>30</v>
      </c>
      <c r="L479" t="s">
        <v>978</v>
      </c>
      <c r="M479" t="s">
        <v>35</v>
      </c>
      <c r="N479" t="s">
        <v>36</v>
      </c>
      <c r="O479" s="1">
        <v>40166</v>
      </c>
    </row>
    <row r="480" spans="1:15">
      <c r="A480">
        <v>4250100</v>
      </c>
      <c r="B480" t="s">
        <v>979</v>
      </c>
      <c r="C480" t="s">
        <v>980</v>
      </c>
      <c r="D480" t="str">
        <f t="shared" si="7"/>
        <v>4250100 - #Bénéfices latents sur titres</v>
      </c>
      <c r="E480" t="s">
        <v>900</v>
      </c>
      <c r="F480" t="s">
        <v>30</v>
      </c>
      <c r="G480" t="s">
        <v>30</v>
      </c>
      <c r="H480" t="s">
        <v>39</v>
      </c>
      <c r="J480" t="s">
        <v>33</v>
      </c>
      <c r="K480" t="s">
        <v>30</v>
      </c>
      <c r="L480" t="s">
        <v>39</v>
      </c>
      <c r="M480" t="s">
        <v>35</v>
      </c>
      <c r="N480" t="s">
        <v>42</v>
      </c>
      <c r="O480" s="1">
        <v>36539</v>
      </c>
    </row>
    <row r="481" spans="1:15">
      <c r="A481">
        <v>4250166</v>
      </c>
      <c r="B481" t="s">
        <v>979</v>
      </c>
      <c r="C481" t="s">
        <v>980</v>
      </c>
      <c r="D481" t="str">
        <f t="shared" si="7"/>
        <v>4250166 - #Bénéfices latents sur titres</v>
      </c>
      <c r="E481" t="s">
        <v>900</v>
      </c>
      <c r="F481" t="s">
        <v>30</v>
      </c>
      <c r="G481" t="s">
        <v>30</v>
      </c>
      <c r="H481" t="s">
        <v>39</v>
      </c>
      <c r="J481" t="s">
        <v>33</v>
      </c>
      <c r="K481" t="s">
        <v>30</v>
      </c>
      <c r="L481" t="s">
        <v>39</v>
      </c>
      <c r="M481" t="s">
        <v>35</v>
      </c>
      <c r="N481" t="s">
        <v>42</v>
      </c>
      <c r="O481" s="1">
        <v>39408</v>
      </c>
    </row>
    <row r="482" spans="1:15">
      <c r="A482">
        <v>4250200</v>
      </c>
      <c r="B482" t="s">
        <v>975</v>
      </c>
      <c r="C482" t="s">
        <v>976</v>
      </c>
      <c r="D482" t="str">
        <f t="shared" si="7"/>
        <v>4250200 - #Bénéfices latents sur immeubles</v>
      </c>
      <c r="E482" t="s">
        <v>900</v>
      </c>
      <c r="F482" t="s">
        <v>30</v>
      </c>
      <c r="G482" t="s">
        <v>30</v>
      </c>
      <c r="H482" t="s">
        <v>39</v>
      </c>
      <c r="J482" t="s">
        <v>33</v>
      </c>
      <c r="K482" t="s">
        <v>30</v>
      </c>
      <c r="L482" t="s">
        <v>39</v>
      </c>
      <c r="M482" t="s">
        <v>35</v>
      </c>
      <c r="N482" t="s">
        <v>42</v>
      </c>
      <c r="O482" s="1">
        <v>37950</v>
      </c>
    </row>
    <row r="483" spans="1:15">
      <c r="A483">
        <v>4250300</v>
      </c>
      <c r="B483" t="s">
        <v>981</v>
      </c>
      <c r="C483" t="s">
        <v>982</v>
      </c>
      <c r="D483" t="str">
        <f t="shared" si="7"/>
        <v>4250300 - #Bénéfices latents sur couverture</v>
      </c>
      <c r="E483" t="s">
        <v>900</v>
      </c>
      <c r="F483" t="s">
        <v>30</v>
      </c>
      <c r="G483" t="s">
        <v>30</v>
      </c>
      <c r="H483" t="s">
        <v>39</v>
      </c>
      <c r="J483" t="s">
        <v>33</v>
      </c>
      <c r="K483" t="s">
        <v>30</v>
      </c>
      <c r="L483" t="s">
        <v>39</v>
      </c>
      <c r="M483" t="s">
        <v>35</v>
      </c>
      <c r="N483" t="s">
        <v>42</v>
      </c>
      <c r="O483" s="1">
        <v>39392</v>
      </c>
    </row>
    <row r="484" spans="1:15">
      <c r="A484">
        <v>4250366</v>
      </c>
      <c r="B484" t="s">
        <v>981</v>
      </c>
      <c r="C484" t="s">
        <v>982</v>
      </c>
      <c r="D484" t="str">
        <f t="shared" si="7"/>
        <v>4250366 - #Bénéfices latents sur couverture</v>
      </c>
      <c r="E484" t="s">
        <v>900</v>
      </c>
      <c r="F484" t="s">
        <v>30</v>
      </c>
      <c r="G484" t="s">
        <v>30</v>
      </c>
      <c r="H484" t="s">
        <v>39</v>
      </c>
      <c r="J484" t="s">
        <v>33</v>
      </c>
      <c r="K484" t="s">
        <v>30</v>
      </c>
      <c r="L484" t="s">
        <v>39</v>
      </c>
      <c r="M484" t="s">
        <v>35</v>
      </c>
      <c r="N484" t="s">
        <v>42</v>
      </c>
      <c r="O484" s="1">
        <v>39455</v>
      </c>
    </row>
    <row r="485" spans="1:15">
      <c r="A485">
        <v>4260000</v>
      </c>
      <c r="B485" t="s">
        <v>983</v>
      </c>
      <c r="C485" t="s">
        <v>984</v>
      </c>
      <c r="D485" t="str">
        <f t="shared" si="7"/>
        <v>4260000 - Remboursement de l'assurance AI</v>
      </c>
      <c r="E485" t="s">
        <v>900</v>
      </c>
      <c r="F485" t="s">
        <v>30</v>
      </c>
      <c r="G485" t="s">
        <v>30</v>
      </c>
      <c r="H485" t="s">
        <v>39</v>
      </c>
      <c r="J485" t="s">
        <v>33</v>
      </c>
      <c r="K485" t="s">
        <v>30</v>
      </c>
      <c r="L485" t="s">
        <v>985</v>
      </c>
      <c r="M485" t="s">
        <v>35</v>
      </c>
      <c r="N485" t="s">
        <v>36</v>
      </c>
      <c r="O485" s="1">
        <v>40166</v>
      </c>
    </row>
    <row r="486" spans="1:15">
      <c r="A486">
        <v>4260010</v>
      </c>
      <c r="B486" t="s">
        <v>986</v>
      </c>
      <c r="C486" t="s">
        <v>987</v>
      </c>
      <c r="D486" t="str">
        <f t="shared" si="7"/>
        <v>4260010 - Remboursement assurance accident</v>
      </c>
      <c r="E486" t="s">
        <v>900</v>
      </c>
      <c r="F486" t="s">
        <v>30</v>
      </c>
      <c r="G486" t="s">
        <v>30</v>
      </c>
      <c r="H486" t="s">
        <v>39</v>
      </c>
      <c r="J486" t="s">
        <v>33</v>
      </c>
      <c r="K486" t="s">
        <v>30</v>
      </c>
      <c r="L486" t="s">
        <v>988</v>
      </c>
      <c r="M486" t="s">
        <v>35</v>
      </c>
      <c r="N486" t="s">
        <v>36</v>
      </c>
      <c r="O486" s="1">
        <v>40166</v>
      </c>
    </row>
    <row r="487" spans="1:15">
      <c r="A487">
        <v>4260020</v>
      </c>
      <c r="B487" t="s">
        <v>989</v>
      </c>
      <c r="C487" t="s">
        <v>990</v>
      </c>
      <c r="D487" t="str">
        <f t="shared" si="7"/>
        <v>4260020 - Remboursement assurance Militaire</v>
      </c>
      <c r="E487" t="s">
        <v>900</v>
      </c>
      <c r="F487" t="s">
        <v>30</v>
      </c>
      <c r="G487" t="s">
        <v>30</v>
      </c>
      <c r="H487" t="s">
        <v>39</v>
      </c>
      <c r="J487" t="s">
        <v>33</v>
      </c>
      <c r="K487" t="s">
        <v>30</v>
      </c>
      <c r="L487" t="s">
        <v>991</v>
      </c>
      <c r="M487" t="s">
        <v>35</v>
      </c>
      <c r="N487" t="s">
        <v>36</v>
      </c>
      <c r="O487" s="1">
        <v>40166</v>
      </c>
    </row>
    <row r="488" spans="1:15">
      <c r="A488">
        <v>4260030</v>
      </c>
      <c r="B488" t="s">
        <v>992</v>
      </c>
      <c r="C488" t="s">
        <v>993</v>
      </c>
      <c r="D488" t="str">
        <f t="shared" si="7"/>
        <v>4260030 - Remboursement assurance maternité cantonale</v>
      </c>
      <c r="E488" t="s">
        <v>900</v>
      </c>
      <c r="F488" t="s">
        <v>30</v>
      </c>
      <c r="G488" t="s">
        <v>30</v>
      </c>
      <c r="H488" t="s">
        <v>39</v>
      </c>
      <c r="J488" t="s">
        <v>33</v>
      </c>
      <c r="K488" t="s">
        <v>30</v>
      </c>
      <c r="L488" t="s">
        <v>994</v>
      </c>
      <c r="M488" t="s">
        <v>35</v>
      </c>
      <c r="N488" t="s">
        <v>36</v>
      </c>
      <c r="O488" s="1">
        <v>40166</v>
      </c>
    </row>
    <row r="489" spans="1:15">
      <c r="A489">
        <v>4260040</v>
      </c>
      <c r="B489" t="s">
        <v>992</v>
      </c>
      <c r="C489" t="s">
        <v>995</v>
      </c>
      <c r="D489" t="str">
        <f t="shared" si="7"/>
        <v>4260040 - Remboursement assurance maternité fédérale</v>
      </c>
      <c r="E489" t="s">
        <v>900</v>
      </c>
      <c r="F489" t="s">
        <v>30</v>
      </c>
      <c r="G489" t="s">
        <v>30</v>
      </c>
      <c r="H489" t="s">
        <v>39</v>
      </c>
      <c r="J489" t="s">
        <v>33</v>
      </c>
      <c r="K489" t="s">
        <v>30</v>
      </c>
      <c r="L489" t="s">
        <v>994</v>
      </c>
      <c r="M489" t="s">
        <v>35</v>
      </c>
      <c r="N489" t="s">
        <v>42</v>
      </c>
      <c r="O489" s="1">
        <v>40295</v>
      </c>
    </row>
    <row r="490" spans="1:15">
      <c r="A490">
        <v>4260090</v>
      </c>
      <c r="B490" t="s">
        <v>996</v>
      </c>
      <c r="C490" t="s">
        <v>997</v>
      </c>
      <c r="D490" t="str">
        <f t="shared" si="7"/>
        <v>4260090 - Autres remboursements assurances</v>
      </c>
      <c r="E490" t="s">
        <v>900</v>
      </c>
      <c r="F490" t="s">
        <v>30</v>
      </c>
      <c r="G490" t="s">
        <v>30</v>
      </c>
      <c r="H490" t="s">
        <v>39</v>
      </c>
      <c r="J490" t="s">
        <v>33</v>
      </c>
      <c r="K490" t="s">
        <v>30</v>
      </c>
      <c r="L490" t="s">
        <v>994</v>
      </c>
      <c r="M490" t="s">
        <v>35</v>
      </c>
      <c r="N490" t="s">
        <v>36</v>
      </c>
      <c r="O490" s="1">
        <v>40166</v>
      </c>
    </row>
    <row r="491" spans="1:15">
      <c r="A491">
        <v>4260100</v>
      </c>
      <c r="B491" t="s">
        <v>998</v>
      </c>
      <c r="C491" t="s">
        <v>999</v>
      </c>
      <c r="D491" t="str">
        <f t="shared" si="7"/>
        <v>4260100 - Mise à disposition de tiers</v>
      </c>
      <c r="E491" t="s">
        <v>900</v>
      </c>
      <c r="F491" t="s">
        <v>30</v>
      </c>
      <c r="G491" t="s">
        <v>30</v>
      </c>
      <c r="H491" t="s">
        <v>39</v>
      </c>
      <c r="J491" t="s">
        <v>33</v>
      </c>
      <c r="K491" t="s">
        <v>30</v>
      </c>
      <c r="L491" t="s">
        <v>929</v>
      </c>
      <c r="M491" t="s">
        <v>35</v>
      </c>
      <c r="N491" t="s">
        <v>36</v>
      </c>
      <c r="O491" s="1">
        <v>40166</v>
      </c>
    </row>
    <row r="492" spans="1:15">
      <c r="A492">
        <v>4260110</v>
      </c>
      <c r="B492" t="s">
        <v>1000</v>
      </c>
      <c r="C492" t="s">
        <v>1001</v>
      </c>
      <c r="D492" t="str">
        <f t="shared" si="7"/>
        <v>4260110 - Participation aux pertes de gain maladie</v>
      </c>
      <c r="E492" t="s">
        <v>900</v>
      </c>
      <c r="F492" t="s">
        <v>30</v>
      </c>
      <c r="G492" t="s">
        <v>30</v>
      </c>
      <c r="H492" t="s">
        <v>39</v>
      </c>
      <c r="J492" t="s">
        <v>33</v>
      </c>
      <c r="K492" t="s">
        <v>30</v>
      </c>
      <c r="L492" t="s">
        <v>1002</v>
      </c>
      <c r="M492" t="s">
        <v>35</v>
      </c>
      <c r="N492" t="s">
        <v>36</v>
      </c>
      <c r="O492" s="1">
        <v>40166</v>
      </c>
    </row>
    <row r="493" spans="1:15">
      <c r="A493">
        <v>4270100</v>
      </c>
      <c r="B493" t="s">
        <v>1003</v>
      </c>
      <c r="C493" t="s">
        <v>1004</v>
      </c>
      <c r="D493" t="str">
        <f t="shared" si="7"/>
        <v>4270100 - #Loyers bâtiments, parking, patrimoine admin.</v>
      </c>
      <c r="E493" t="s">
        <v>900</v>
      </c>
      <c r="F493" t="s">
        <v>30</v>
      </c>
      <c r="G493" t="s">
        <v>30</v>
      </c>
      <c r="H493" t="s">
        <v>39</v>
      </c>
      <c r="J493" t="s">
        <v>33</v>
      </c>
      <c r="K493" t="s">
        <v>30</v>
      </c>
      <c r="L493" t="s">
        <v>39</v>
      </c>
      <c r="M493" t="s">
        <v>35</v>
      </c>
      <c r="N493" t="s">
        <v>333</v>
      </c>
      <c r="O493" s="1">
        <v>34636</v>
      </c>
    </row>
    <row r="494" spans="1:15">
      <c r="A494">
        <v>4270200</v>
      </c>
      <c r="B494" t="s">
        <v>1005</v>
      </c>
      <c r="C494" t="s">
        <v>1006</v>
      </c>
      <c r="D494" t="str">
        <f t="shared" si="7"/>
        <v>4270200 - #Redevances util. Domaine public</v>
      </c>
      <c r="E494" t="s">
        <v>900</v>
      </c>
      <c r="F494" t="s">
        <v>30</v>
      </c>
      <c r="G494" t="s">
        <v>30</v>
      </c>
      <c r="H494" t="s">
        <v>39</v>
      </c>
      <c r="J494" t="s">
        <v>33</v>
      </c>
      <c r="K494" t="s">
        <v>30</v>
      </c>
      <c r="L494" t="s">
        <v>39</v>
      </c>
      <c r="M494" t="s">
        <v>35</v>
      </c>
      <c r="N494" t="s">
        <v>40</v>
      </c>
      <c r="O494" s="1">
        <v>34636</v>
      </c>
    </row>
    <row r="495" spans="1:15">
      <c r="A495">
        <v>4290100</v>
      </c>
      <c r="B495" t="s">
        <v>1007</v>
      </c>
      <c r="C495" t="s">
        <v>1007</v>
      </c>
      <c r="D495" t="str">
        <f t="shared" si="7"/>
        <v>4290100 - #Revenus divers</v>
      </c>
      <c r="E495" t="s">
        <v>900</v>
      </c>
      <c r="F495" t="s">
        <v>30</v>
      </c>
      <c r="G495" t="s">
        <v>30</v>
      </c>
      <c r="H495" t="s">
        <v>39</v>
      </c>
      <c r="J495" t="s">
        <v>33</v>
      </c>
      <c r="K495" t="s">
        <v>30</v>
      </c>
      <c r="L495" t="s">
        <v>39</v>
      </c>
      <c r="M495" t="s">
        <v>35</v>
      </c>
      <c r="N495" t="s">
        <v>40</v>
      </c>
      <c r="O495" s="1">
        <v>34636</v>
      </c>
    </row>
    <row r="496" spans="1:15">
      <c r="A496">
        <v>4290991</v>
      </c>
      <c r="B496" t="s">
        <v>1008</v>
      </c>
      <c r="C496" t="s">
        <v>1009</v>
      </c>
      <c r="D496" t="str">
        <f t="shared" si="7"/>
        <v>4290991 - Droit d'auteur, brevets</v>
      </c>
      <c r="E496" t="s">
        <v>900</v>
      </c>
      <c r="F496" t="s">
        <v>30</v>
      </c>
      <c r="G496" t="s">
        <v>30</v>
      </c>
      <c r="H496" t="s">
        <v>39</v>
      </c>
      <c r="J496" t="s">
        <v>33</v>
      </c>
      <c r="K496" t="s">
        <v>30</v>
      </c>
      <c r="L496" t="s">
        <v>1010</v>
      </c>
      <c r="M496" t="s">
        <v>35</v>
      </c>
      <c r="N496" t="s">
        <v>36</v>
      </c>
      <c r="O496" s="1">
        <v>40166</v>
      </c>
    </row>
    <row r="497" spans="1:15">
      <c r="A497">
        <v>4290992</v>
      </c>
      <c r="B497" t="s">
        <v>1011</v>
      </c>
      <c r="C497" t="s">
        <v>1011</v>
      </c>
      <c r="D497" t="str">
        <f t="shared" si="7"/>
        <v>4290992 - Autres recettes</v>
      </c>
      <c r="E497" t="s">
        <v>900</v>
      </c>
      <c r="F497" t="s">
        <v>30</v>
      </c>
      <c r="G497" t="s">
        <v>30</v>
      </c>
      <c r="H497" t="s">
        <v>39</v>
      </c>
      <c r="J497" t="s">
        <v>33</v>
      </c>
      <c r="K497" t="s">
        <v>30</v>
      </c>
      <c r="L497" t="s">
        <v>1010</v>
      </c>
      <c r="M497" t="s">
        <v>35</v>
      </c>
      <c r="N497" t="s">
        <v>36</v>
      </c>
      <c r="O497" s="1">
        <v>40166</v>
      </c>
    </row>
    <row r="498" spans="1:15">
      <c r="A498">
        <v>4300001</v>
      </c>
      <c r="B498" t="s">
        <v>1012</v>
      </c>
      <c r="C498" t="s">
        <v>1013</v>
      </c>
      <c r="D498" t="str">
        <f t="shared" si="7"/>
        <v>4300001 - Overheads patients SMD</v>
      </c>
      <c r="E498" t="s">
        <v>900</v>
      </c>
      <c r="F498" t="s">
        <v>30</v>
      </c>
      <c r="G498" t="s">
        <v>30</v>
      </c>
      <c r="H498" t="s">
        <v>39</v>
      </c>
      <c r="J498" t="s">
        <v>33</v>
      </c>
      <c r="K498" t="s">
        <v>30</v>
      </c>
      <c r="L498" t="s">
        <v>929</v>
      </c>
      <c r="M498" t="s">
        <v>35</v>
      </c>
      <c r="N498" t="s">
        <v>36</v>
      </c>
      <c r="O498" s="1">
        <v>40166</v>
      </c>
    </row>
    <row r="499" spans="1:15">
      <c r="A499">
        <v>4300002</v>
      </c>
      <c r="B499" t="s">
        <v>1014</v>
      </c>
      <c r="C499" t="s">
        <v>1015</v>
      </c>
      <c r="D499" t="str">
        <f t="shared" si="7"/>
        <v>4300002 - Honoraires patients SMD</v>
      </c>
      <c r="E499" t="s">
        <v>900</v>
      </c>
      <c r="F499" t="s">
        <v>30</v>
      </c>
      <c r="G499" t="s">
        <v>30</v>
      </c>
      <c r="H499" t="s">
        <v>39</v>
      </c>
      <c r="J499" t="s">
        <v>33</v>
      </c>
      <c r="K499" t="s">
        <v>30</v>
      </c>
      <c r="L499" t="s">
        <v>929</v>
      </c>
      <c r="M499" t="s">
        <v>35</v>
      </c>
      <c r="N499" t="s">
        <v>36</v>
      </c>
      <c r="O499" s="1">
        <v>40166</v>
      </c>
    </row>
    <row r="500" spans="1:15">
      <c r="A500">
        <v>4310100</v>
      </c>
      <c r="B500" t="s">
        <v>1016</v>
      </c>
      <c r="C500" t="s">
        <v>1016</v>
      </c>
      <c r="D500" t="str">
        <f t="shared" si="7"/>
        <v>4310100 - #Emoluments</v>
      </c>
      <c r="E500" t="s">
        <v>900</v>
      </c>
      <c r="F500" t="s">
        <v>30</v>
      </c>
      <c r="G500" t="s">
        <v>30</v>
      </c>
      <c r="H500" t="s">
        <v>39</v>
      </c>
      <c r="J500" t="s">
        <v>33</v>
      </c>
      <c r="K500" t="s">
        <v>30</v>
      </c>
      <c r="L500" t="s">
        <v>39</v>
      </c>
      <c r="M500" t="s">
        <v>35</v>
      </c>
      <c r="N500" t="s">
        <v>40</v>
      </c>
      <c r="O500" s="1">
        <v>34636</v>
      </c>
    </row>
    <row r="501" spans="1:15">
      <c r="A501">
        <v>4330100</v>
      </c>
      <c r="B501" t="s">
        <v>1017</v>
      </c>
      <c r="C501" t="s">
        <v>1017</v>
      </c>
      <c r="D501" t="str">
        <f t="shared" si="7"/>
        <v>4330100 - #Taxes encadrement</v>
      </c>
      <c r="E501" t="s">
        <v>900</v>
      </c>
      <c r="F501" t="s">
        <v>30</v>
      </c>
      <c r="G501" t="s">
        <v>30</v>
      </c>
      <c r="H501" t="s">
        <v>39</v>
      </c>
      <c r="J501" t="s">
        <v>33</v>
      </c>
      <c r="K501" t="s">
        <v>30</v>
      </c>
      <c r="L501" t="s">
        <v>39</v>
      </c>
      <c r="M501" t="s">
        <v>35</v>
      </c>
      <c r="N501" t="s">
        <v>40</v>
      </c>
      <c r="O501" s="1">
        <v>34636</v>
      </c>
    </row>
    <row r="502" spans="1:15">
      <c r="A502">
        <v>4330200</v>
      </c>
      <c r="B502" t="s">
        <v>1018</v>
      </c>
      <c r="C502" t="s">
        <v>1018</v>
      </c>
      <c r="D502" t="str">
        <f t="shared" si="7"/>
        <v>4330200 - #Taxes fixes</v>
      </c>
      <c r="E502" t="s">
        <v>900</v>
      </c>
      <c r="F502" t="s">
        <v>30</v>
      </c>
      <c r="G502" t="s">
        <v>30</v>
      </c>
      <c r="H502" t="s">
        <v>39</v>
      </c>
      <c r="J502" t="s">
        <v>33</v>
      </c>
      <c r="K502" t="s">
        <v>30</v>
      </c>
      <c r="L502" t="s">
        <v>39</v>
      </c>
      <c r="M502" t="s">
        <v>35</v>
      </c>
      <c r="N502" t="s">
        <v>40</v>
      </c>
      <c r="O502" s="1">
        <v>34636</v>
      </c>
    </row>
    <row r="503" spans="1:15">
      <c r="A503">
        <v>4330300</v>
      </c>
      <c r="B503" t="s">
        <v>1019</v>
      </c>
      <c r="C503" t="s">
        <v>1019</v>
      </c>
      <c r="D503" t="str">
        <f t="shared" si="7"/>
        <v>4330300 - #Taxes auditeurs</v>
      </c>
      <c r="E503" t="s">
        <v>900</v>
      </c>
      <c r="F503" t="s">
        <v>30</v>
      </c>
      <c r="G503" t="s">
        <v>30</v>
      </c>
      <c r="H503" t="s">
        <v>39</v>
      </c>
      <c r="J503" t="s">
        <v>33</v>
      </c>
      <c r="K503" t="s">
        <v>30</v>
      </c>
      <c r="L503" t="s">
        <v>39</v>
      </c>
      <c r="M503" t="s">
        <v>35</v>
      </c>
      <c r="N503" t="s">
        <v>40</v>
      </c>
      <c r="O503" s="1">
        <v>34636</v>
      </c>
    </row>
    <row r="504" spans="1:15">
      <c r="A504">
        <v>4330400</v>
      </c>
      <c r="B504" t="s">
        <v>1020</v>
      </c>
      <c r="C504" t="s">
        <v>1021</v>
      </c>
      <c r="D504" t="str">
        <f t="shared" si="7"/>
        <v>4330400 - #Taxes participation HES</v>
      </c>
      <c r="E504" t="s">
        <v>900</v>
      </c>
      <c r="F504" t="s">
        <v>30</v>
      </c>
      <c r="G504" t="s">
        <v>30</v>
      </c>
      <c r="H504" t="s">
        <v>39</v>
      </c>
      <c r="J504" t="s">
        <v>33</v>
      </c>
      <c r="K504" t="s">
        <v>30</v>
      </c>
      <c r="L504" t="s">
        <v>39</v>
      </c>
      <c r="M504" t="s">
        <v>35</v>
      </c>
      <c r="N504" t="s">
        <v>42</v>
      </c>
      <c r="O504" s="1">
        <v>36635</v>
      </c>
    </row>
    <row r="505" spans="1:15">
      <c r="A505">
        <v>4330600</v>
      </c>
      <c r="B505" t="s">
        <v>1022</v>
      </c>
      <c r="C505" t="s">
        <v>1023</v>
      </c>
      <c r="D505" t="str">
        <f t="shared" si="7"/>
        <v>4330600 - #Inscriptions diverses</v>
      </c>
      <c r="E505" t="s">
        <v>900</v>
      </c>
      <c r="F505" t="s">
        <v>30</v>
      </c>
      <c r="G505" t="s">
        <v>30</v>
      </c>
      <c r="H505" t="s">
        <v>39</v>
      </c>
      <c r="J505" t="s">
        <v>33</v>
      </c>
      <c r="K505" t="s">
        <v>30</v>
      </c>
      <c r="L505" t="s">
        <v>39</v>
      </c>
      <c r="M505" t="s">
        <v>35</v>
      </c>
      <c r="N505" t="s">
        <v>40</v>
      </c>
      <c r="O505" s="1">
        <v>34636</v>
      </c>
    </row>
    <row r="506" spans="1:15">
      <c r="A506">
        <v>4330800</v>
      </c>
      <c r="B506" t="s">
        <v>1024</v>
      </c>
      <c r="C506" t="s">
        <v>1025</v>
      </c>
      <c r="D506" t="str">
        <f t="shared" si="7"/>
        <v>4330800 - #Inscriptions Cours d'été</v>
      </c>
      <c r="E506" t="s">
        <v>900</v>
      </c>
      <c r="F506" t="s">
        <v>30</v>
      </c>
      <c r="G506" t="s">
        <v>30</v>
      </c>
      <c r="H506" t="s">
        <v>39</v>
      </c>
      <c r="J506" t="s">
        <v>33</v>
      </c>
      <c r="K506" t="s">
        <v>30</v>
      </c>
      <c r="L506" t="s">
        <v>39</v>
      </c>
      <c r="M506" t="s">
        <v>35</v>
      </c>
      <c r="N506" t="s">
        <v>42</v>
      </c>
      <c r="O506" s="1">
        <v>36694</v>
      </c>
    </row>
    <row r="507" spans="1:15">
      <c r="A507">
        <v>4341000</v>
      </c>
      <c r="B507" t="s">
        <v>1026</v>
      </c>
      <c r="C507" t="s">
        <v>1026</v>
      </c>
      <c r="D507" t="str">
        <f t="shared" si="7"/>
        <v>4341000 - #Soins dentaires</v>
      </c>
      <c r="E507" t="s">
        <v>900</v>
      </c>
      <c r="F507" t="s">
        <v>30</v>
      </c>
      <c r="G507" t="s">
        <v>30</v>
      </c>
      <c r="H507" t="s">
        <v>39</v>
      </c>
      <c r="J507" t="s">
        <v>33</v>
      </c>
      <c r="K507" t="s">
        <v>30</v>
      </c>
      <c r="L507" t="s">
        <v>39</v>
      </c>
      <c r="M507" t="s">
        <v>35</v>
      </c>
      <c r="N507" t="s">
        <v>46</v>
      </c>
      <c r="O507" s="1">
        <v>34830</v>
      </c>
    </row>
    <row r="508" spans="1:15">
      <c r="A508">
        <v>4341010</v>
      </c>
      <c r="B508" t="s">
        <v>1027</v>
      </c>
      <c r="C508" t="s">
        <v>1028</v>
      </c>
      <c r="D508" t="str">
        <f t="shared" si="7"/>
        <v>4341010 - #Abattements sociaux en SMD</v>
      </c>
      <c r="E508" t="s">
        <v>900</v>
      </c>
      <c r="F508" t="s">
        <v>30</v>
      </c>
      <c r="G508" t="s">
        <v>30</v>
      </c>
      <c r="H508" t="s">
        <v>39</v>
      </c>
      <c r="J508" t="s">
        <v>33</v>
      </c>
      <c r="K508" t="s">
        <v>30</v>
      </c>
      <c r="L508" t="s">
        <v>39</v>
      </c>
      <c r="M508" t="s">
        <v>35</v>
      </c>
      <c r="N508" t="s">
        <v>42</v>
      </c>
      <c r="O508" s="1">
        <v>39168</v>
      </c>
    </row>
    <row r="509" spans="1:15">
      <c r="A509">
        <v>4341020</v>
      </c>
      <c r="B509" t="s">
        <v>1029</v>
      </c>
      <c r="C509" t="s">
        <v>1030</v>
      </c>
      <c r="D509" t="str">
        <f t="shared" si="7"/>
        <v>4341020 - #Abattement soins gratuits</v>
      </c>
      <c r="E509" t="s">
        <v>900</v>
      </c>
      <c r="F509" t="s">
        <v>30</v>
      </c>
      <c r="G509" t="s">
        <v>30</v>
      </c>
      <c r="H509" t="s">
        <v>39</v>
      </c>
      <c r="J509" t="s">
        <v>33</v>
      </c>
      <c r="K509" t="s">
        <v>30</v>
      </c>
      <c r="L509" t="s">
        <v>39</v>
      </c>
      <c r="M509" t="s">
        <v>35</v>
      </c>
      <c r="N509" t="s">
        <v>42</v>
      </c>
      <c r="O509" s="1">
        <v>39168</v>
      </c>
    </row>
    <row r="510" spans="1:15">
      <c r="A510">
        <v>4341030</v>
      </c>
      <c r="B510" t="s">
        <v>1031</v>
      </c>
      <c r="C510" t="s">
        <v>1032</v>
      </c>
      <c r="D510" t="str">
        <f t="shared" si="7"/>
        <v>4341030 - #Abattement radio OPT</v>
      </c>
      <c r="E510" t="s">
        <v>900</v>
      </c>
      <c r="F510" t="s">
        <v>30</v>
      </c>
      <c r="G510" t="s">
        <v>30</v>
      </c>
      <c r="H510" t="s">
        <v>39</v>
      </c>
      <c r="J510" t="s">
        <v>33</v>
      </c>
      <c r="K510" t="s">
        <v>30</v>
      </c>
      <c r="L510" t="s">
        <v>39</v>
      </c>
      <c r="M510" t="s">
        <v>35</v>
      </c>
      <c r="N510" t="s">
        <v>42</v>
      </c>
      <c r="O510" s="1">
        <v>39168</v>
      </c>
    </row>
    <row r="511" spans="1:15">
      <c r="A511">
        <v>4341050</v>
      </c>
      <c r="B511" t="s">
        <v>1033</v>
      </c>
      <c r="C511" t="s">
        <v>1033</v>
      </c>
      <c r="D511" t="str">
        <f t="shared" si="7"/>
        <v>4341050 - #Soins TARMED</v>
      </c>
      <c r="E511" t="s">
        <v>900</v>
      </c>
      <c r="F511" t="s">
        <v>30</v>
      </c>
      <c r="G511" t="s">
        <v>30</v>
      </c>
      <c r="H511" t="s">
        <v>39</v>
      </c>
      <c r="J511" t="s">
        <v>33</v>
      </c>
      <c r="K511" t="s">
        <v>30</v>
      </c>
      <c r="L511" t="s">
        <v>39</v>
      </c>
      <c r="M511" t="s">
        <v>35</v>
      </c>
      <c r="N511" t="s">
        <v>42</v>
      </c>
      <c r="O511" s="1">
        <v>37602</v>
      </c>
    </row>
    <row r="512" spans="1:15">
      <c r="A512">
        <v>4341100</v>
      </c>
      <c r="B512" t="s">
        <v>1034</v>
      </c>
      <c r="C512" t="s">
        <v>1034</v>
      </c>
      <c r="D512" t="str">
        <f t="shared" si="7"/>
        <v>4341100 - #Prothèses SMD</v>
      </c>
      <c r="E512" t="s">
        <v>900</v>
      </c>
      <c r="F512" t="s">
        <v>30</v>
      </c>
      <c r="G512" t="s">
        <v>30</v>
      </c>
      <c r="H512" t="s">
        <v>39</v>
      </c>
      <c r="J512" t="s">
        <v>33</v>
      </c>
      <c r="K512" t="s">
        <v>30</v>
      </c>
      <c r="L512" t="s">
        <v>39</v>
      </c>
      <c r="M512" t="s">
        <v>35</v>
      </c>
      <c r="N512" t="s">
        <v>46</v>
      </c>
      <c r="O512" s="1">
        <v>34830</v>
      </c>
    </row>
    <row r="513" spans="1:15">
      <c r="A513">
        <v>4341110</v>
      </c>
      <c r="B513" t="s">
        <v>1035</v>
      </c>
      <c r="C513" t="s">
        <v>1036</v>
      </c>
      <c r="D513" t="str">
        <f t="shared" si="7"/>
        <v>4341110 - #Prothèses laboratoires extérieurs</v>
      </c>
      <c r="E513" t="s">
        <v>900</v>
      </c>
      <c r="F513" t="s">
        <v>30</v>
      </c>
      <c r="G513" t="s">
        <v>30</v>
      </c>
      <c r="H513" t="s">
        <v>39</v>
      </c>
      <c r="J513" t="s">
        <v>33</v>
      </c>
      <c r="K513" t="s">
        <v>30</v>
      </c>
      <c r="L513" t="s">
        <v>39</v>
      </c>
      <c r="M513" t="s">
        <v>35</v>
      </c>
      <c r="N513" t="s">
        <v>53</v>
      </c>
      <c r="O513" s="1">
        <v>35080</v>
      </c>
    </row>
    <row r="514" spans="1:15">
      <c r="A514">
        <v>4341200</v>
      </c>
      <c r="B514" t="s">
        <v>1037</v>
      </c>
      <c r="C514" t="s">
        <v>1037</v>
      </c>
      <c r="D514" t="str">
        <f t="shared" si="7"/>
        <v>4341200 - #Recettes implants</v>
      </c>
      <c r="E514" t="s">
        <v>900</v>
      </c>
      <c r="F514" t="s">
        <v>30</v>
      </c>
      <c r="G514" t="s">
        <v>30</v>
      </c>
      <c r="H514" t="s">
        <v>39</v>
      </c>
      <c r="J514" t="s">
        <v>33</v>
      </c>
      <c r="K514" t="s">
        <v>30</v>
      </c>
      <c r="L514" t="s">
        <v>39</v>
      </c>
      <c r="M514" t="s">
        <v>35</v>
      </c>
      <c r="N514" t="s">
        <v>46</v>
      </c>
      <c r="O514" s="1">
        <v>34830</v>
      </c>
    </row>
    <row r="515" spans="1:15">
      <c r="A515">
        <v>4341300</v>
      </c>
      <c r="B515" t="s">
        <v>1038</v>
      </c>
      <c r="C515" t="s">
        <v>1039</v>
      </c>
      <c r="D515" t="str">
        <f t="shared" ref="D515:D578" si="8">A515&amp;" "&amp;"-"&amp;" "&amp;C515</f>
        <v>4341300 - #Location cabinets dentaires</v>
      </c>
      <c r="E515" t="s">
        <v>900</v>
      </c>
      <c r="F515" t="s">
        <v>30</v>
      </c>
      <c r="G515" t="s">
        <v>30</v>
      </c>
      <c r="H515" t="s">
        <v>39</v>
      </c>
      <c r="J515" t="s">
        <v>33</v>
      </c>
      <c r="K515" t="s">
        <v>30</v>
      </c>
      <c r="L515" t="s">
        <v>39</v>
      </c>
      <c r="M515" t="s">
        <v>35</v>
      </c>
      <c r="N515" t="s">
        <v>46</v>
      </c>
      <c r="O515" s="1">
        <v>34830</v>
      </c>
    </row>
    <row r="516" spans="1:15">
      <c r="A516">
        <v>4342000</v>
      </c>
      <c r="B516" t="s">
        <v>1040</v>
      </c>
      <c r="C516" t="s">
        <v>1040</v>
      </c>
      <c r="D516" t="str">
        <f t="shared" si="8"/>
        <v>4342000 - #Analyses labo</v>
      </c>
      <c r="E516" t="s">
        <v>900</v>
      </c>
      <c r="F516" t="s">
        <v>30</v>
      </c>
      <c r="G516" t="s">
        <v>30</v>
      </c>
      <c r="H516" t="s">
        <v>39</v>
      </c>
      <c r="J516" t="s">
        <v>33</v>
      </c>
      <c r="K516" t="s">
        <v>30</v>
      </c>
      <c r="L516" t="s">
        <v>39</v>
      </c>
      <c r="M516" t="s">
        <v>35</v>
      </c>
      <c r="N516" t="s">
        <v>40</v>
      </c>
      <c r="O516" s="1">
        <v>34636</v>
      </c>
    </row>
    <row r="517" spans="1:15">
      <c r="A517">
        <v>4342100</v>
      </c>
      <c r="B517" t="s">
        <v>1041</v>
      </c>
      <c r="C517" t="s">
        <v>1042</v>
      </c>
      <c r="D517" t="str">
        <f t="shared" si="8"/>
        <v>4342100 - #Analyses médicales / consultations</v>
      </c>
      <c r="E517" t="s">
        <v>900</v>
      </c>
      <c r="F517" t="s">
        <v>30</v>
      </c>
      <c r="G517" t="s">
        <v>30</v>
      </c>
      <c r="H517" t="s">
        <v>39</v>
      </c>
      <c r="J517" t="s">
        <v>33</v>
      </c>
      <c r="K517" t="s">
        <v>30</v>
      </c>
      <c r="L517" t="s">
        <v>39</v>
      </c>
      <c r="M517" t="s">
        <v>35</v>
      </c>
      <c r="N517" t="s">
        <v>40</v>
      </c>
      <c r="O517" s="1">
        <v>34636</v>
      </c>
    </row>
    <row r="518" spans="1:15">
      <c r="A518">
        <v>4343000</v>
      </c>
      <c r="B518" t="s">
        <v>1043</v>
      </c>
      <c r="C518" t="s">
        <v>1044</v>
      </c>
      <c r="D518" t="str">
        <f t="shared" si="8"/>
        <v>4343000 - #Prestations informatiques</v>
      </c>
      <c r="E518" t="s">
        <v>900</v>
      </c>
      <c r="F518" t="s">
        <v>30</v>
      </c>
      <c r="G518" t="s">
        <v>30</v>
      </c>
      <c r="H518" t="s">
        <v>39</v>
      </c>
      <c r="J518" t="s">
        <v>33</v>
      </c>
      <c r="K518" t="s">
        <v>30</v>
      </c>
      <c r="L518" t="s">
        <v>39</v>
      </c>
      <c r="M518" t="s">
        <v>35</v>
      </c>
      <c r="N518" t="s">
        <v>40</v>
      </c>
      <c r="O518" s="1">
        <v>34636</v>
      </c>
    </row>
    <row r="519" spans="1:15">
      <c r="A519">
        <v>4344000</v>
      </c>
      <c r="B519" t="s">
        <v>1045</v>
      </c>
      <c r="C519" t="s">
        <v>1046</v>
      </c>
      <c r="D519" t="str">
        <f t="shared" si="8"/>
        <v>4344000 - #Location matériel divers</v>
      </c>
      <c r="E519" t="s">
        <v>900</v>
      </c>
      <c r="F519" t="s">
        <v>30</v>
      </c>
      <c r="G519" t="s">
        <v>30</v>
      </c>
      <c r="H519" t="s">
        <v>39</v>
      </c>
      <c r="J519" t="s">
        <v>33</v>
      </c>
      <c r="K519" t="s">
        <v>30</v>
      </c>
      <c r="L519" t="s">
        <v>39</v>
      </c>
      <c r="M519" t="s">
        <v>35</v>
      </c>
      <c r="N519" t="s">
        <v>40</v>
      </c>
      <c r="O519" s="1">
        <v>34636</v>
      </c>
    </row>
    <row r="520" spans="1:15">
      <c r="A520">
        <v>4344100</v>
      </c>
      <c r="B520" t="s">
        <v>915</v>
      </c>
      <c r="C520" t="s">
        <v>916</v>
      </c>
      <c r="D520" t="str">
        <f t="shared" si="8"/>
        <v>4344100 - #Loyers chambres, studios</v>
      </c>
      <c r="E520" t="s">
        <v>900</v>
      </c>
      <c r="F520" t="s">
        <v>30</v>
      </c>
      <c r="G520" t="s">
        <v>30</v>
      </c>
      <c r="H520" t="s">
        <v>39</v>
      </c>
      <c r="J520" t="s">
        <v>33</v>
      </c>
      <c r="K520" t="s">
        <v>30</v>
      </c>
      <c r="L520" t="s">
        <v>39</v>
      </c>
      <c r="M520" t="s">
        <v>35</v>
      </c>
      <c r="N520" t="s">
        <v>42</v>
      </c>
      <c r="O520" s="1">
        <v>39407</v>
      </c>
    </row>
    <row r="521" spans="1:15">
      <c r="A521">
        <v>4344200</v>
      </c>
      <c r="B521" t="s">
        <v>919</v>
      </c>
      <c r="C521" t="s">
        <v>1047</v>
      </c>
      <c r="D521" t="str">
        <f t="shared" si="8"/>
        <v>4344200 - #Location appartements étudiants FULE</v>
      </c>
      <c r="E521" t="s">
        <v>900</v>
      </c>
      <c r="F521" t="s">
        <v>30</v>
      </c>
      <c r="G521" t="s">
        <v>30</v>
      </c>
      <c r="H521" t="s">
        <v>39</v>
      </c>
      <c r="J521" t="s">
        <v>33</v>
      </c>
      <c r="K521" t="s">
        <v>30</v>
      </c>
      <c r="L521" t="s">
        <v>39</v>
      </c>
      <c r="M521" t="s">
        <v>35</v>
      </c>
      <c r="N521" t="s">
        <v>42</v>
      </c>
      <c r="O521" s="1">
        <v>39407</v>
      </c>
    </row>
    <row r="522" spans="1:15">
      <c r="A522">
        <v>4344300</v>
      </c>
      <c r="B522" t="s">
        <v>1048</v>
      </c>
      <c r="C522" t="s">
        <v>1048</v>
      </c>
      <c r="D522" t="str">
        <f t="shared" si="8"/>
        <v>4344300 - #Location parkings</v>
      </c>
      <c r="E522" t="s">
        <v>900</v>
      </c>
      <c r="F522" t="s">
        <v>30</v>
      </c>
      <c r="G522" t="s">
        <v>30</v>
      </c>
      <c r="H522" t="s">
        <v>39</v>
      </c>
      <c r="J522" t="s">
        <v>33</v>
      </c>
      <c r="K522" t="s">
        <v>30</v>
      </c>
      <c r="L522" t="s">
        <v>39</v>
      </c>
      <c r="M522" t="s">
        <v>35</v>
      </c>
      <c r="N522" t="s">
        <v>42</v>
      </c>
      <c r="O522" s="1">
        <v>39407</v>
      </c>
    </row>
    <row r="523" spans="1:15">
      <c r="A523">
        <v>4344400</v>
      </c>
      <c r="B523" t="s">
        <v>1049</v>
      </c>
      <c r="C523" t="s">
        <v>1049</v>
      </c>
      <c r="D523" t="str">
        <f t="shared" si="8"/>
        <v>4344400 - #Loyers bâtiments</v>
      </c>
      <c r="E523" t="s">
        <v>900</v>
      </c>
      <c r="F523" t="s">
        <v>30</v>
      </c>
      <c r="G523" t="s">
        <v>30</v>
      </c>
      <c r="H523" t="s">
        <v>39</v>
      </c>
      <c r="J523" t="s">
        <v>33</v>
      </c>
      <c r="K523" t="s">
        <v>30</v>
      </c>
      <c r="L523" t="s">
        <v>39</v>
      </c>
      <c r="M523" t="s">
        <v>35</v>
      </c>
      <c r="N523" t="s">
        <v>42</v>
      </c>
      <c r="O523" s="1">
        <v>39407</v>
      </c>
    </row>
    <row r="524" spans="1:15">
      <c r="A524">
        <v>4344500</v>
      </c>
      <c r="B524" t="s">
        <v>1050</v>
      </c>
      <c r="C524" t="s">
        <v>1050</v>
      </c>
      <c r="D524" t="str">
        <f t="shared" si="8"/>
        <v>4344500 - #Loyers redevance</v>
      </c>
      <c r="E524" t="s">
        <v>900</v>
      </c>
      <c r="F524" t="s">
        <v>30</v>
      </c>
      <c r="G524" t="s">
        <v>30</v>
      </c>
      <c r="H524" t="s">
        <v>39</v>
      </c>
      <c r="J524" t="s">
        <v>33</v>
      </c>
      <c r="K524" t="s">
        <v>30</v>
      </c>
      <c r="L524" t="s">
        <v>39</v>
      </c>
      <c r="M524" t="s">
        <v>35</v>
      </c>
      <c r="N524" t="s">
        <v>42</v>
      </c>
      <c r="O524" s="1">
        <v>39407</v>
      </c>
    </row>
    <row r="525" spans="1:15">
      <c r="A525">
        <v>4345000</v>
      </c>
      <c r="B525" t="s">
        <v>1051</v>
      </c>
      <c r="C525" t="s">
        <v>1052</v>
      </c>
      <c r="D525" t="str">
        <f t="shared" si="8"/>
        <v>4345000 - #Cotisation entr. pour publicité</v>
      </c>
      <c r="E525" t="s">
        <v>900</v>
      </c>
      <c r="F525" t="s">
        <v>30</v>
      </c>
      <c r="G525" t="s">
        <v>30</v>
      </c>
      <c r="H525" t="s">
        <v>39</v>
      </c>
      <c r="J525" t="s">
        <v>33</v>
      </c>
      <c r="K525" t="s">
        <v>30</v>
      </c>
      <c r="L525" t="s">
        <v>39</v>
      </c>
      <c r="M525" t="s">
        <v>35</v>
      </c>
      <c r="N525" t="s">
        <v>40</v>
      </c>
      <c r="O525" s="1">
        <v>34636</v>
      </c>
    </row>
    <row r="526" spans="1:15">
      <c r="A526">
        <v>4347000</v>
      </c>
      <c r="B526" t="s">
        <v>1053</v>
      </c>
      <c r="C526" t="s">
        <v>1054</v>
      </c>
      <c r="D526" t="str">
        <f t="shared" si="8"/>
        <v>4347000 - #Mise à disposition de pers. à des tiers</v>
      </c>
      <c r="E526" t="s">
        <v>900</v>
      </c>
      <c r="F526" t="s">
        <v>30</v>
      </c>
      <c r="G526" t="s">
        <v>30</v>
      </c>
      <c r="H526" t="s">
        <v>39</v>
      </c>
      <c r="J526" t="s">
        <v>33</v>
      </c>
      <c r="K526" t="s">
        <v>30</v>
      </c>
      <c r="L526" t="s">
        <v>39</v>
      </c>
      <c r="M526" t="s">
        <v>35</v>
      </c>
      <c r="N526" t="s">
        <v>40</v>
      </c>
      <c r="O526" s="1">
        <v>34636</v>
      </c>
    </row>
    <row r="527" spans="1:15">
      <c r="A527">
        <v>4347050</v>
      </c>
      <c r="B527" t="s">
        <v>1055</v>
      </c>
      <c r="C527" t="s">
        <v>1055</v>
      </c>
      <c r="D527" t="str">
        <f t="shared" si="8"/>
        <v>4347050 - #Dédommagement EPM</v>
      </c>
      <c r="E527" t="s">
        <v>900</v>
      </c>
      <c r="F527" t="s">
        <v>30</v>
      </c>
      <c r="G527" t="s">
        <v>30</v>
      </c>
      <c r="H527" t="s">
        <v>39</v>
      </c>
      <c r="J527" t="s">
        <v>33</v>
      </c>
      <c r="K527" t="s">
        <v>30</v>
      </c>
      <c r="L527" t="s">
        <v>39</v>
      </c>
      <c r="M527" t="s">
        <v>35</v>
      </c>
      <c r="N527" t="s">
        <v>42</v>
      </c>
      <c r="O527" s="1">
        <v>39407</v>
      </c>
    </row>
    <row r="528" spans="1:15">
      <c r="A528">
        <v>4347100</v>
      </c>
      <c r="B528" t="s">
        <v>1056</v>
      </c>
      <c r="C528" t="s">
        <v>1057</v>
      </c>
      <c r="D528" t="str">
        <f t="shared" si="8"/>
        <v>4347100 - #commission sur les émoluments en produits</v>
      </c>
      <c r="E528" t="s">
        <v>900</v>
      </c>
      <c r="F528" t="s">
        <v>30</v>
      </c>
      <c r="G528" t="s">
        <v>30</v>
      </c>
      <c r="H528" t="s">
        <v>39</v>
      </c>
      <c r="J528" t="s">
        <v>33</v>
      </c>
      <c r="K528" t="s">
        <v>30</v>
      </c>
      <c r="L528" t="s">
        <v>39</v>
      </c>
      <c r="M528" t="s">
        <v>35</v>
      </c>
      <c r="N528" t="s">
        <v>53</v>
      </c>
      <c r="O528" s="1">
        <v>35080</v>
      </c>
    </row>
    <row r="529" spans="1:15">
      <c r="A529">
        <v>4347110</v>
      </c>
      <c r="B529" t="s">
        <v>1058</v>
      </c>
      <c r="C529" t="s">
        <v>1059</v>
      </c>
      <c r="D529" t="str">
        <f t="shared" si="8"/>
        <v>4347110 - #commission de 10 à 20 % prestations en produits</v>
      </c>
      <c r="E529" t="s">
        <v>900</v>
      </c>
      <c r="F529" t="s">
        <v>30</v>
      </c>
      <c r="G529" t="s">
        <v>30</v>
      </c>
      <c r="H529" t="s">
        <v>39</v>
      </c>
      <c r="J529" t="s">
        <v>33</v>
      </c>
      <c r="K529" t="s">
        <v>30</v>
      </c>
      <c r="L529" t="s">
        <v>39</v>
      </c>
      <c r="M529" t="s">
        <v>35</v>
      </c>
      <c r="N529" t="s">
        <v>53</v>
      </c>
      <c r="O529" s="1">
        <v>35080</v>
      </c>
    </row>
    <row r="530" spans="1:15">
      <c r="A530">
        <v>4348000</v>
      </c>
      <c r="B530" t="s">
        <v>1060</v>
      </c>
      <c r="C530" t="s">
        <v>1060</v>
      </c>
      <c r="D530" t="str">
        <f t="shared" si="8"/>
        <v>4348000 - #Overheads recettes</v>
      </c>
      <c r="E530" t="s">
        <v>900</v>
      </c>
      <c r="F530" t="s">
        <v>30</v>
      </c>
      <c r="G530" t="s">
        <v>30</v>
      </c>
      <c r="H530" t="s">
        <v>39</v>
      </c>
      <c r="J530" t="s">
        <v>33</v>
      </c>
      <c r="K530" t="s">
        <v>30</v>
      </c>
      <c r="L530" t="s">
        <v>39</v>
      </c>
      <c r="M530" t="s">
        <v>35</v>
      </c>
      <c r="N530" t="s">
        <v>53</v>
      </c>
      <c r="O530" s="1">
        <v>35970</v>
      </c>
    </row>
    <row r="531" spans="1:15">
      <c r="A531">
        <v>4348010</v>
      </c>
      <c r="B531" t="s">
        <v>1061</v>
      </c>
      <c r="C531" t="s">
        <v>1062</v>
      </c>
      <c r="D531" t="str">
        <f t="shared" si="8"/>
        <v>4348010 - #Overheads Patients Privés MD</v>
      </c>
      <c r="E531" t="s">
        <v>900</v>
      </c>
      <c r="F531" t="s">
        <v>30</v>
      </c>
      <c r="G531" t="s">
        <v>30</v>
      </c>
      <c r="H531" t="s">
        <v>39</v>
      </c>
      <c r="J531" t="s">
        <v>33</v>
      </c>
      <c r="K531" t="s">
        <v>30</v>
      </c>
      <c r="L531" t="s">
        <v>39</v>
      </c>
      <c r="M531" t="s">
        <v>35</v>
      </c>
      <c r="N531" t="s">
        <v>42</v>
      </c>
      <c r="O531" s="1">
        <v>38883</v>
      </c>
    </row>
    <row r="532" spans="1:15">
      <c r="A532">
        <v>4349000</v>
      </c>
      <c r="B532" t="s">
        <v>1063</v>
      </c>
      <c r="C532" t="s">
        <v>1064</v>
      </c>
      <c r="D532" t="str">
        <f t="shared" si="8"/>
        <v>4349000 - #Prestations service divers</v>
      </c>
      <c r="E532" t="s">
        <v>900</v>
      </c>
      <c r="F532" t="s">
        <v>30</v>
      </c>
      <c r="G532" t="s">
        <v>30</v>
      </c>
      <c r="H532" t="s">
        <v>39</v>
      </c>
      <c r="J532" t="s">
        <v>33</v>
      </c>
      <c r="K532" t="s">
        <v>30</v>
      </c>
      <c r="L532" t="s">
        <v>39</v>
      </c>
      <c r="M532" t="s">
        <v>35</v>
      </c>
      <c r="N532" t="s">
        <v>40</v>
      </c>
      <c r="O532" s="1">
        <v>34636</v>
      </c>
    </row>
    <row r="533" spans="1:15">
      <c r="A533">
        <v>4349010</v>
      </c>
      <c r="B533" t="s">
        <v>1065</v>
      </c>
      <c r="C533" t="s">
        <v>1066</v>
      </c>
      <c r="D533" t="str">
        <f t="shared" si="8"/>
        <v>4349010 - #Honoraires Patients Privés MD</v>
      </c>
      <c r="E533" t="s">
        <v>900</v>
      </c>
      <c r="F533" t="s">
        <v>30</v>
      </c>
      <c r="G533" t="s">
        <v>30</v>
      </c>
      <c r="H533" t="s">
        <v>39</v>
      </c>
      <c r="J533" t="s">
        <v>33</v>
      </c>
      <c r="K533" t="s">
        <v>30</v>
      </c>
      <c r="L533" t="s">
        <v>39</v>
      </c>
      <c r="M533" t="s">
        <v>35</v>
      </c>
      <c r="N533" t="s">
        <v>42</v>
      </c>
      <c r="O533" s="1">
        <v>38883</v>
      </c>
    </row>
    <row r="534" spans="1:15">
      <c r="A534">
        <v>4350000</v>
      </c>
      <c r="B534" t="s">
        <v>625</v>
      </c>
      <c r="C534" t="s">
        <v>1067</v>
      </c>
      <c r="D534" t="str">
        <f t="shared" si="8"/>
        <v>4350000 - #Mandats contrats</v>
      </c>
      <c r="E534" t="s">
        <v>900</v>
      </c>
      <c r="F534" t="s">
        <v>30</v>
      </c>
      <c r="G534" t="s">
        <v>30</v>
      </c>
      <c r="H534" t="s">
        <v>39</v>
      </c>
      <c r="J534" t="s">
        <v>33</v>
      </c>
      <c r="K534" t="s">
        <v>30</v>
      </c>
      <c r="L534" t="s">
        <v>39</v>
      </c>
      <c r="M534" t="s">
        <v>35</v>
      </c>
      <c r="N534" t="s">
        <v>158</v>
      </c>
      <c r="O534" s="1">
        <v>34836</v>
      </c>
    </row>
    <row r="535" spans="1:15">
      <c r="A535">
        <v>4351000</v>
      </c>
      <c r="B535" t="s">
        <v>1068</v>
      </c>
      <c r="C535" t="s">
        <v>1068</v>
      </c>
      <c r="D535" t="str">
        <f t="shared" si="8"/>
        <v>4351000 - #Produits de travaux</v>
      </c>
      <c r="E535" t="s">
        <v>900</v>
      </c>
      <c r="F535" t="s">
        <v>30</v>
      </c>
      <c r="G535" t="s">
        <v>30</v>
      </c>
      <c r="H535" t="s">
        <v>39</v>
      </c>
      <c r="J535" t="s">
        <v>33</v>
      </c>
      <c r="K535" t="s">
        <v>30</v>
      </c>
      <c r="L535" t="s">
        <v>39</v>
      </c>
      <c r="M535" t="s">
        <v>35</v>
      </c>
      <c r="N535" t="s">
        <v>40</v>
      </c>
      <c r="O535" s="1">
        <v>34636</v>
      </c>
    </row>
    <row r="536" spans="1:15">
      <c r="A536">
        <v>4352000</v>
      </c>
      <c r="B536" t="s">
        <v>1069</v>
      </c>
      <c r="C536" t="s">
        <v>1069</v>
      </c>
      <c r="D536" t="str">
        <f t="shared" si="8"/>
        <v>4352000 - #Matériel divers</v>
      </c>
      <c r="E536" t="s">
        <v>900</v>
      </c>
      <c r="F536" t="s">
        <v>30</v>
      </c>
      <c r="G536" t="s">
        <v>30</v>
      </c>
      <c r="H536" t="s">
        <v>39</v>
      </c>
      <c r="J536" t="s">
        <v>33</v>
      </c>
      <c r="K536" t="s">
        <v>30</v>
      </c>
      <c r="L536" t="s">
        <v>39</v>
      </c>
      <c r="M536" t="s">
        <v>35</v>
      </c>
      <c r="N536" t="s">
        <v>40</v>
      </c>
      <c r="O536" s="1">
        <v>34636</v>
      </c>
    </row>
    <row r="537" spans="1:15">
      <c r="A537">
        <v>4353000</v>
      </c>
      <c r="B537" t="s">
        <v>1070</v>
      </c>
      <c r="C537" t="s">
        <v>1071</v>
      </c>
      <c r="D537" t="str">
        <f t="shared" si="8"/>
        <v>4353000 - #Travaux reproduction</v>
      </c>
      <c r="E537" t="s">
        <v>900</v>
      </c>
      <c r="F537" t="s">
        <v>30</v>
      </c>
      <c r="G537" t="s">
        <v>30</v>
      </c>
      <c r="H537" t="s">
        <v>39</v>
      </c>
      <c r="J537" t="s">
        <v>33</v>
      </c>
      <c r="K537" t="s">
        <v>30</v>
      </c>
      <c r="L537" t="s">
        <v>39</v>
      </c>
      <c r="M537" t="s">
        <v>35</v>
      </c>
      <c r="N537" t="s">
        <v>40</v>
      </c>
      <c r="O537" s="1">
        <v>34636</v>
      </c>
    </row>
    <row r="538" spans="1:15">
      <c r="A538">
        <v>4354000</v>
      </c>
      <c r="B538" t="s">
        <v>1072</v>
      </c>
      <c r="C538" t="s">
        <v>1073</v>
      </c>
      <c r="D538" t="str">
        <f t="shared" si="8"/>
        <v>4354000 - #Ventes livres, publications, prêts livres</v>
      </c>
      <c r="E538" t="s">
        <v>900</v>
      </c>
      <c r="F538" t="s">
        <v>30</v>
      </c>
      <c r="G538" t="s">
        <v>30</v>
      </c>
      <c r="H538" t="s">
        <v>39</v>
      </c>
      <c r="J538" t="s">
        <v>33</v>
      </c>
      <c r="K538" t="s">
        <v>30</v>
      </c>
      <c r="L538" t="s">
        <v>39</v>
      </c>
      <c r="M538" t="s">
        <v>35</v>
      </c>
      <c r="N538" t="s">
        <v>40</v>
      </c>
      <c r="O538" s="1">
        <v>34636</v>
      </c>
    </row>
    <row r="539" spans="1:15">
      <c r="A539">
        <v>4359000</v>
      </c>
      <c r="B539" t="s">
        <v>1074</v>
      </c>
      <c r="C539" t="s">
        <v>1074</v>
      </c>
      <c r="D539" t="str">
        <f t="shared" si="8"/>
        <v>4359000 - #Ventes diverses</v>
      </c>
      <c r="E539" t="s">
        <v>900</v>
      </c>
      <c r="F539" t="s">
        <v>30</v>
      </c>
      <c r="G539" t="s">
        <v>30</v>
      </c>
      <c r="H539" t="s">
        <v>39</v>
      </c>
      <c r="J539" t="s">
        <v>33</v>
      </c>
      <c r="K539" t="s">
        <v>30</v>
      </c>
      <c r="L539" t="s">
        <v>39</v>
      </c>
      <c r="M539" t="s">
        <v>35</v>
      </c>
      <c r="N539" t="s">
        <v>40</v>
      </c>
      <c r="O539" s="1">
        <v>34636</v>
      </c>
    </row>
    <row r="540" spans="1:15">
      <c r="A540">
        <v>4360100</v>
      </c>
      <c r="B540" t="s">
        <v>1075</v>
      </c>
      <c r="C540" t="s">
        <v>1076</v>
      </c>
      <c r="D540" t="str">
        <f t="shared" si="8"/>
        <v>4360100 - #Remboursement pers.mobilisé DIP</v>
      </c>
      <c r="E540" t="s">
        <v>900</v>
      </c>
      <c r="F540" t="s">
        <v>30</v>
      </c>
      <c r="G540" t="s">
        <v>30</v>
      </c>
      <c r="H540" t="s">
        <v>39</v>
      </c>
      <c r="J540" t="s">
        <v>33</v>
      </c>
      <c r="K540" t="s">
        <v>30</v>
      </c>
      <c r="L540" t="s">
        <v>39</v>
      </c>
      <c r="M540" t="s">
        <v>35</v>
      </c>
      <c r="N540" t="s">
        <v>46</v>
      </c>
      <c r="O540" s="1">
        <v>34830</v>
      </c>
    </row>
    <row r="541" spans="1:15">
      <c r="A541">
        <v>4360101</v>
      </c>
      <c r="B541" t="s">
        <v>1075</v>
      </c>
      <c r="C541" t="s">
        <v>1077</v>
      </c>
      <c r="D541" t="str">
        <f t="shared" si="8"/>
        <v>4360101 - #Remboursement pers.mob non DIP</v>
      </c>
      <c r="E541" t="s">
        <v>900</v>
      </c>
      <c r="F541" t="s">
        <v>30</v>
      </c>
      <c r="G541" t="s">
        <v>30</v>
      </c>
      <c r="H541" t="s">
        <v>39</v>
      </c>
      <c r="J541" t="s">
        <v>33</v>
      </c>
      <c r="K541" t="s">
        <v>30</v>
      </c>
      <c r="L541" t="s">
        <v>39</v>
      </c>
      <c r="M541" t="s">
        <v>35</v>
      </c>
      <c r="N541" t="s">
        <v>46</v>
      </c>
      <c r="O541" s="1">
        <v>34830</v>
      </c>
    </row>
    <row r="542" spans="1:15">
      <c r="A542">
        <v>4360200</v>
      </c>
      <c r="B542" t="s">
        <v>1078</v>
      </c>
      <c r="C542" t="s">
        <v>1079</v>
      </c>
      <c r="D542" t="str">
        <f t="shared" si="8"/>
        <v>4360200 - #Remboursement prestations AI</v>
      </c>
      <c r="E542" t="s">
        <v>900</v>
      </c>
      <c r="F542" t="s">
        <v>30</v>
      </c>
      <c r="G542" t="s">
        <v>30</v>
      </c>
      <c r="H542" t="s">
        <v>39</v>
      </c>
      <c r="J542" t="s">
        <v>33</v>
      </c>
      <c r="K542" t="s">
        <v>30</v>
      </c>
      <c r="L542" t="s">
        <v>39</v>
      </c>
      <c r="M542" t="s">
        <v>35</v>
      </c>
      <c r="N542" t="s">
        <v>46</v>
      </c>
      <c r="O542" s="1">
        <v>34830</v>
      </c>
    </row>
    <row r="543" spans="1:15">
      <c r="A543">
        <v>4360202</v>
      </c>
      <c r="B543" t="s">
        <v>1080</v>
      </c>
      <c r="C543" t="s">
        <v>1081</v>
      </c>
      <c r="D543" t="str">
        <f t="shared" si="8"/>
        <v>4360202 - #Participation perte de gain maladie</v>
      </c>
      <c r="E543" t="s">
        <v>900</v>
      </c>
      <c r="F543" t="s">
        <v>30</v>
      </c>
      <c r="G543" t="s">
        <v>30</v>
      </c>
      <c r="H543" t="s">
        <v>39</v>
      </c>
      <c r="J543" t="s">
        <v>33</v>
      </c>
      <c r="K543" t="s">
        <v>30</v>
      </c>
      <c r="L543" t="s">
        <v>39</v>
      </c>
      <c r="M543" t="s">
        <v>35</v>
      </c>
      <c r="N543" t="s">
        <v>42</v>
      </c>
      <c r="O543" s="1">
        <v>38072</v>
      </c>
    </row>
    <row r="544" spans="1:15">
      <c r="A544">
        <v>4360301</v>
      </c>
      <c r="B544" t="s">
        <v>1082</v>
      </c>
      <c r="C544" t="s">
        <v>1083</v>
      </c>
      <c r="D544" t="str">
        <f t="shared" si="8"/>
        <v>4360301 - #Remb.assurance perte gain non DIP</v>
      </c>
      <c r="E544" t="s">
        <v>900</v>
      </c>
      <c r="F544" t="s">
        <v>30</v>
      </c>
      <c r="G544" t="s">
        <v>30</v>
      </c>
      <c r="H544" t="s">
        <v>39</v>
      </c>
      <c r="J544" t="s">
        <v>33</v>
      </c>
      <c r="K544" t="s">
        <v>30</v>
      </c>
      <c r="L544" t="s">
        <v>39</v>
      </c>
      <c r="M544" t="s">
        <v>35</v>
      </c>
      <c r="N544" t="s">
        <v>46</v>
      </c>
      <c r="O544" s="1">
        <v>34830</v>
      </c>
    </row>
    <row r="545" spans="1:15">
      <c r="A545">
        <v>4360400</v>
      </c>
      <c r="B545" t="s">
        <v>1084</v>
      </c>
      <c r="C545" t="s">
        <v>1085</v>
      </c>
      <c r="D545" t="str">
        <f t="shared" si="8"/>
        <v>4360400 - #Remboursement indemnité accidents</v>
      </c>
      <c r="E545" t="s">
        <v>900</v>
      </c>
      <c r="F545" t="s">
        <v>30</v>
      </c>
      <c r="G545" t="s">
        <v>30</v>
      </c>
      <c r="H545" t="s">
        <v>39</v>
      </c>
      <c r="J545" t="s">
        <v>33</v>
      </c>
      <c r="K545" t="s">
        <v>30</v>
      </c>
      <c r="L545" t="s">
        <v>39</v>
      </c>
      <c r="M545" t="s">
        <v>35</v>
      </c>
      <c r="N545" t="s">
        <v>40</v>
      </c>
      <c r="O545" s="1">
        <v>34636</v>
      </c>
    </row>
    <row r="546" spans="1:15">
      <c r="A546">
        <v>4360401</v>
      </c>
      <c r="B546" t="s">
        <v>1084</v>
      </c>
      <c r="C546" t="s">
        <v>1086</v>
      </c>
      <c r="D546" t="str">
        <f t="shared" si="8"/>
        <v>4360401 - #Remboursement indemn.acc.non DIP</v>
      </c>
      <c r="E546" t="s">
        <v>900</v>
      </c>
      <c r="F546" t="s">
        <v>30</v>
      </c>
      <c r="G546" t="s">
        <v>30</v>
      </c>
      <c r="H546" t="s">
        <v>39</v>
      </c>
      <c r="J546" t="s">
        <v>33</v>
      </c>
      <c r="K546" t="s">
        <v>30</v>
      </c>
      <c r="L546" t="s">
        <v>39</v>
      </c>
      <c r="M546" t="s">
        <v>35</v>
      </c>
      <c r="N546" t="s">
        <v>46</v>
      </c>
      <c r="O546" s="1">
        <v>34830</v>
      </c>
    </row>
    <row r="547" spans="1:15">
      <c r="A547">
        <v>4360500</v>
      </c>
      <c r="B547" t="s">
        <v>1087</v>
      </c>
      <c r="C547" t="s">
        <v>1088</v>
      </c>
      <c r="D547" t="str">
        <f t="shared" si="8"/>
        <v>4360500 - #Remboursement maternité</v>
      </c>
      <c r="E547" t="s">
        <v>900</v>
      </c>
      <c r="F547" t="s">
        <v>30</v>
      </c>
      <c r="G547" t="s">
        <v>30</v>
      </c>
      <c r="H547" t="s">
        <v>39</v>
      </c>
      <c r="J547" t="s">
        <v>33</v>
      </c>
      <c r="K547" t="s">
        <v>30</v>
      </c>
      <c r="L547" t="s">
        <v>39</v>
      </c>
      <c r="M547" t="s">
        <v>35</v>
      </c>
      <c r="N547" t="s">
        <v>46</v>
      </c>
      <c r="O547" s="1">
        <v>34830</v>
      </c>
    </row>
    <row r="548" spans="1:15">
      <c r="A548">
        <v>4360503</v>
      </c>
      <c r="B548" t="s">
        <v>1089</v>
      </c>
      <c r="C548" t="s">
        <v>1090</v>
      </c>
      <c r="D548" t="str">
        <f t="shared" si="8"/>
        <v>4360503 - #Remboursement trait.remboursés</v>
      </c>
      <c r="E548" t="s">
        <v>900</v>
      </c>
      <c r="F548" t="s">
        <v>30</v>
      </c>
      <c r="G548" t="s">
        <v>30</v>
      </c>
      <c r="H548" t="s">
        <v>39</v>
      </c>
      <c r="J548" t="s">
        <v>33</v>
      </c>
      <c r="K548" t="s">
        <v>30</v>
      </c>
      <c r="L548" t="s">
        <v>39</v>
      </c>
      <c r="M548" t="s">
        <v>35</v>
      </c>
      <c r="N548" t="s">
        <v>42</v>
      </c>
      <c r="O548" s="1">
        <v>38373</v>
      </c>
    </row>
    <row r="549" spans="1:15">
      <c r="A549">
        <v>4361000</v>
      </c>
      <c r="B549" t="s">
        <v>1091</v>
      </c>
      <c r="C549" t="s">
        <v>1092</v>
      </c>
      <c r="D549" t="str">
        <f t="shared" si="8"/>
        <v>4361000 - #Dédommagement assurances</v>
      </c>
      <c r="E549" t="s">
        <v>900</v>
      </c>
      <c r="F549" t="s">
        <v>30</v>
      </c>
      <c r="G549" t="s">
        <v>30</v>
      </c>
      <c r="H549" t="s">
        <v>39</v>
      </c>
      <c r="J549" t="s">
        <v>33</v>
      </c>
      <c r="K549" t="s">
        <v>30</v>
      </c>
      <c r="L549" t="s">
        <v>39</v>
      </c>
      <c r="M549" t="s">
        <v>35</v>
      </c>
      <c r="N549" t="s">
        <v>40</v>
      </c>
      <c r="O549" s="1">
        <v>34636</v>
      </c>
    </row>
    <row r="550" spans="1:15">
      <c r="A550">
        <v>4362000</v>
      </c>
      <c r="B550" t="s">
        <v>1093</v>
      </c>
      <c r="C550" t="s">
        <v>1093</v>
      </c>
      <c r="D550" t="str">
        <f t="shared" si="8"/>
        <v>4362000 - #Remboursement frais</v>
      </c>
      <c r="E550" t="s">
        <v>900</v>
      </c>
      <c r="F550" t="s">
        <v>30</v>
      </c>
      <c r="G550" t="s">
        <v>30</v>
      </c>
      <c r="H550" t="s">
        <v>39</v>
      </c>
      <c r="J550" t="s">
        <v>33</v>
      </c>
      <c r="K550" t="s">
        <v>30</v>
      </c>
      <c r="L550" t="s">
        <v>39</v>
      </c>
      <c r="M550" t="s">
        <v>35</v>
      </c>
      <c r="N550" t="s">
        <v>40</v>
      </c>
      <c r="O550" s="1">
        <v>34636</v>
      </c>
    </row>
    <row r="551" spans="1:15">
      <c r="A551">
        <v>4364000</v>
      </c>
      <c r="B551" t="s">
        <v>1094</v>
      </c>
      <c r="C551" t="s">
        <v>1095</v>
      </c>
      <c r="D551" t="str">
        <f t="shared" si="8"/>
        <v>4364000 - #Remboursements divers étudiants</v>
      </c>
      <c r="E551" t="s">
        <v>900</v>
      </c>
      <c r="F551" t="s">
        <v>30</v>
      </c>
      <c r="G551" t="s">
        <v>30</v>
      </c>
      <c r="H551" t="s">
        <v>39</v>
      </c>
      <c r="J551" t="s">
        <v>33</v>
      </c>
      <c r="K551" t="s">
        <v>30</v>
      </c>
      <c r="L551" t="s">
        <v>39</v>
      </c>
      <c r="M551" t="s">
        <v>35</v>
      </c>
      <c r="N551" t="s">
        <v>40</v>
      </c>
      <c r="O551" s="1">
        <v>34636</v>
      </c>
    </row>
    <row r="552" spans="1:15">
      <c r="A552">
        <v>4365000</v>
      </c>
      <c r="B552" t="s">
        <v>1096</v>
      </c>
      <c r="C552" t="s">
        <v>1097</v>
      </c>
      <c r="D552" t="str">
        <f t="shared" si="8"/>
        <v>4365000 - #Remboursement prêt sur fonds</v>
      </c>
      <c r="E552" t="s">
        <v>900</v>
      </c>
      <c r="F552" t="s">
        <v>30</v>
      </c>
      <c r="G552" t="s">
        <v>30</v>
      </c>
      <c r="H552" t="s">
        <v>39</v>
      </c>
      <c r="J552" t="s">
        <v>33</v>
      </c>
      <c r="K552" t="s">
        <v>30</v>
      </c>
      <c r="L552" t="s">
        <v>39</v>
      </c>
      <c r="M552" t="s">
        <v>35</v>
      </c>
      <c r="N552" t="s">
        <v>46</v>
      </c>
      <c r="O552" s="1">
        <v>34830</v>
      </c>
    </row>
    <row r="553" spans="1:15">
      <c r="A553">
        <v>4366000</v>
      </c>
      <c r="B553" t="s">
        <v>1098</v>
      </c>
      <c r="C553" t="s">
        <v>1098</v>
      </c>
      <c r="D553" t="str">
        <f t="shared" si="8"/>
        <v>4366000 - #Recettes téléphone</v>
      </c>
      <c r="E553" t="s">
        <v>900</v>
      </c>
      <c r="F553" t="s">
        <v>30</v>
      </c>
      <c r="G553" t="s">
        <v>30</v>
      </c>
      <c r="H553" t="s">
        <v>39</v>
      </c>
      <c r="J553" t="s">
        <v>33</v>
      </c>
      <c r="K553" t="s">
        <v>30</v>
      </c>
      <c r="L553" t="s">
        <v>39</v>
      </c>
      <c r="M553" t="s">
        <v>35</v>
      </c>
      <c r="N553" t="s">
        <v>46</v>
      </c>
      <c r="O553" s="1">
        <v>34830</v>
      </c>
    </row>
    <row r="554" spans="1:15">
      <c r="A554">
        <v>4368100</v>
      </c>
      <c r="B554" t="s">
        <v>1055</v>
      </c>
      <c r="C554" t="s">
        <v>1055</v>
      </c>
      <c r="D554" t="str">
        <f t="shared" si="8"/>
        <v>4368100 - #Dédommagement EPM</v>
      </c>
      <c r="E554" t="s">
        <v>900</v>
      </c>
      <c r="F554" t="s">
        <v>30</v>
      </c>
      <c r="G554" t="s">
        <v>30</v>
      </c>
      <c r="H554" t="s">
        <v>39</v>
      </c>
      <c r="J554" t="s">
        <v>33</v>
      </c>
      <c r="K554" t="s">
        <v>30</v>
      </c>
      <c r="L554" t="s">
        <v>39</v>
      </c>
      <c r="M554" t="s">
        <v>35</v>
      </c>
      <c r="N554" t="s">
        <v>158</v>
      </c>
      <c r="O554" s="1">
        <v>34835</v>
      </c>
    </row>
    <row r="555" spans="1:15">
      <c r="A555">
        <v>4390100</v>
      </c>
      <c r="B555" t="s">
        <v>1099</v>
      </c>
      <c r="C555" t="s">
        <v>1100</v>
      </c>
      <c r="D555" t="str">
        <f t="shared" si="8"/>
        <v>4390100 - #Droits d'auteur/brevets</v>
      </c>
      <c r="E555" t="s">
        <v>900</v>
      </c>
      <c r="F555" t="s">
        <v>30</v>
      </c>
      <c r="G555" t="s">
        <v>30</v>
      </c>
      <c r="H555" t="s">
        <v>39</v>
      </c>
      <c r="J555" t="s">
        <v>33</v>
      </c>
      <c r="K555" t="s">
        <v>30</v>
      </c>
      <c r="L555" t="s">
        <v>39</v>
      </c>
      <c r="M555" t="s">
        <v>35</v>
      </c>
      <c r="N555" t="s">
        <v>40</v>
      </c>
      <c r="O555" s="1">
        <v>34636</v>
      </c>
    </row>
    <row r="556" spans="1:15">
      <c r="A556">
        <v>4390200</v>
      </c>
      <c r="B556" t="s">
        <v>1101</v>
      </c>
      <c r="C556" t="s">
        <v>1101</v>
      </c>
      <c r="D556" t="str">
        <f t="shared" si="8"/>
        <v>4390200 - #Autres recettes</v>
      </c>
      <c r="E556" t="s">
        <v>900</v>
      </c>
      <c r="F556" t="s">
        <v>30</v>
      </c>
      <c r="G556" t="s">
        <v>30</v>
      </c>
      <c r="H556" t="s">
        <v>39</v>
      </c>
      <c r="J556" t="s">
        <v>33</v>
      </c>
      <c r="K556" t="s">
        <v>30</v>
      </c>
      <c r="L556" t="s">
        <v>39</v>
      </c>
      <c r="M556" t="s">
        <v>35</v>
      </c>
      <c r="N556" t="s">
        <v>40</v>
      </c>
      <c r="O556" s="1">
        <v>34636</v>
      </c>
    </row>
    <row r="557" spans="1:15">
      <c r="A557">
        <v>4390300</v>
      </c>
      <c r="B557" t="s">
        <v>1102</v>
      </c>
      <c r="C557" t="s">
        <v>1103</v>
      </c>
      <c r="D557" t="str">
        <f t="shared" si="8"/>
        <v>4390300 - #Dissolution Prov.PAT</v>
      </c>
      <c r="E557" t="s">
        <v>900</v>
      </c>
      <c r="F557" t="s">
        <v>30</v>
      </c>
      <c r="G557" t="s">
        <v>30</v>
      </c>
      <c r="H557" t="s">
        <v>39</v>
      </c>
      <c r="J557" t="s">
        <v>33</v>
      </c>
      <c r="K557" t="s">
        <v>30</v>
      </c>
      <c r="L557" t="s">
        <v>39</v>
      </c>
      <c r="M557" t="s">
        <v>35</v>
      </c>
      <c r="N557" t="s">
        <v>42</v>
      </c>
      <c r="O557" s="1">
        <v>39183</v>
      </c>
    </row>
    <row r="558" spans="1:15">
      <c r="A558">
        <v>4390301</v>
      </c>
      <c r="B558" t="s">
        <v>1104</v>
      </c>
      <c r="C558" t="s">
        <v>1105</v>
      </c>
      <c r="D558" t="str">
        <f t="shared" si="8"/>
        <v>4390301 - Dons et legs entreprises publiques</v>
      </c>
      <c r="E558" t="s">
        <v>900</v>
      </c>
      <c r="F558" t="s">
        <v>30</v>
      </c>
      <c r="G558" t="s">
        <v>30</v>
      </c>
      <c r="H558" t="s">
        <v>39</v>
      </c>
      <c r="J558" t="s">
        <v>33</v>
      </c>
      <c r="K558" t="s">
        <v>30</v>
      </c>
      <c r="L558" t="s">
        <v>1010</v>
      </c>
      <c r="M558" t="s">
        <v>35</v>
      </c>
      <c r="N558" t="s">
        <v>36</v>
      </c>
      <c r="O558" s="1">
        <v>40166</v>
      </c>
    </row>
    <row r="559" spans="1:15">
      <c r="A559">
        <v>4390302</v>
      </c>
      <c r="B559" t="s">
        <v>1106</v>
      </c>
      <c r="C559" t="s">
        <v>1107</v>
      </c>
      <c r="D559" t="str">
        <f t="shared" si="8"/>
        <v>4390302 - Dons et legs entreprises privées non lucratif</v>
      </c>
      <c r="E559" t="s">
        <v>900</v>
      </c>
      <c r="F559" t="s">
        <v>30</v>
      </c>
      <c r="G559" t="s">
        <v>30</v>
      </c>
      <c r="H559" t="s">
        <v>39</v>
      </c>
      <c r="J559" t="s">
        <v>33</v>
      </c>
      <c r="K559" t="s">
        <v>30</v>
      </c>
      <c r="L559" t="s">
        <v>1010</v>
      </c>
      <c r="M559" t="s">
        <v>35</v>
      </c>
      <c r="N559" t="s">
        <v>36</v>
      </c>
      <c r="O559" s="1">
        <v>40166</v>
      </c>
    </row>
    <row r="560" spans="1:15">
      <c r="A560">
        <v>4390303</v>
      </c>
      <c r="B560" t="s">
        <v>1108</v>
      </c>
      <c r="C560" t="s">
        <v>1109</v>
      </c>
      <c r="D560" t="str">
        <f t="shared" si="8"/>
        <v>4390303 - Dons et legs entreprises privées lucratif</v>
      </c>
      <c r="E560" t="s">
        <v>900</v>
      </c>
      <c r="F560" t="s">
        <v>30</v>
      </c>
      <c r="G560" t="s">
        <v>30</v>
      </c>
      <c r="H560" t="s">
        <v>39</v>
      </c>
      <c r="J560" t="s">
        <v>33</v>
      </c>
      <c r="K560" t="s">
        <v>30</v>
      </c>
      <c r="L560" t="s">
        <v>1010</v>
      </c>
      <c r="M560" t="s">
        <v>35</v>
      </c>
      <c r="N560" t="s">
        <v>36</v>
      </c>
      <c r="O560" s="1">
        <v>40166</v>
      </c>
    </row>
    <row r="561" spans="1:15">
      <c r="A561">
        <v>4390304</v>
      </c>
      <c r="B561" t="s">
        <v>1110</v>
      </c>
      <c r="C561" t="s">
        <v>1111</v>
      </c>
      <c r="D561" t="str">
        <f t="shared" si="8"/>
        <v>4390304 - Rbt dons et legs entreprises publiques</v>
      </c>
      <c r="E561" t="s">
        <v>900</v>
      </c>
      <c r="F561" t="s">
        <v>30</v>
      </c>
      <c r="G561" t="s">
        <v>30</v>
      </c>
      <c r="H561" t="s">
        <v>39</v>
      </c>
      <c r="J561" t="s">
        <v>33</v>
      </c>
      <c r="K561" t="s">
        <v>30</v>
      </c>
      <c r="L561" t="s">
        <v>1010</v>
      </c>
      <c r="M561" t="s">
        <v>35</v>
      </c>
      <c r="N561" t="s">
        <v>36</v>
      </c>
      <c r="O561" s="1">
        <v>40166</v>
      </c>
    </row>
    <row r="562" spans="1:15">
      <c r="A562">
        <v>4390305</v>
      </c>
      <c r="B562" t="s">
        <v>1112</v>
      </c>
      <c r="C562" t="s">
        <v>1113</v>
      </c>
      <c r="D562" t="str">
        <f t="shared" si="8"/>
        <v>4390305 - Rbt dons et legs entreprises privées non lucratif</v>
      </c>
      <c r="E562" t="s">
        <v>900</v>
      </c>
      <c r="F562" t="s">
        <v>30</v>
      </c>
      <c r="G562" t="s">
        <v>30</v>
      </c>
      <c r="H562" t="s">
        <v>39</v>
      </c>
      <c r="J562" t="s">
        <v>33</v>
      </c>
      <c r="K562" t="s">
        <v>30</v>
      </c>
      <c r="L562" t="s">
        <v>1010</v>
      </c>
      <c r="M562" t="s">
        <v>35</v>
      </c>
      <c r="N562" t="s">
        <v>36</v>
      </c>
      <c r="O562" s="1">
        <v>40166</v>
      </c>
    </row>
    <row r="563" spans="1:15">
      <c r="A563">
        <v>4390306</v>
      </c>
      <c r="B563" t="s">
        <v>1114</v>
      </c>
      <c r="C563" t="s">
        <v>1115</v>
      </c>
      <c r="D563" t="str">
        <f t="shared" si="8"/>
        <v>4390306 - Rbt dons et legs entreprises privées lucratif</v>
      </c>
      <c r="E563" t="s">
        <v>900</v>
      </c>
      <c r="F563" t="s">
        <v>30</v>
      </c>
      <c r="G563" t="s">
        <v>30</v>
      </c>
      <c r="H563" t="s">
        <v>39</v>
      </c>
      <c r="J563" t="s">
        <v>33</v>
      </c>
      <c r="K563" t="s">
        <v>30</v>
      </c>
      <c r="L563" t="s">
        <v>1010</v>
      </c>
      <c r="M563" t="s">
        <v>35</v>
      </c>
      <c r="N563" t="s">
        <v>36</v>
      </c>
      <c r="O563" s="1">
        <v>40166</v>
      </c>
    </row>
    <row r="564" spans="1:15">
      <c r="A564">
        <v>4390310</v>
      </c>
      <c r="B564" t="s">
        <v>1116</v>
      </c>
      <c r="C564" t="s">
        <v>1117</v>
      </c>
      <c r="D564" t="str">
        <f t="shared" si="8"/>
        <v>4390310 - #Dissolution Prov.ENS</v>
      </c>
      <c r="E564" t="s">
        <v>900</v>
      </c>
      <c r="F564" t="s">
        <v>30</v>
      </c>
      <c r="G564" t="s">
        <v>30</v>
      </c>
      <c r="H564" t="s">
        <v>39</v>
      </c>
      <c r="J564" t="s">
        <v>33</v>
      </c>
      <c r="K564" t="s">
        <v>30</v>
      </c>
      <c r="L564" t="s">
        <v>39</v>
      </c>
      <c r="M564" t="s">
        <v>35</v>
      </c>
      <c r="N564" t="s">
        <v>42</v>
      </c>
      <c r="O564" s="1">
        <v>39183</v>
      </c>
    </row>
    <row r="565" spans="1:15">
      <c r="A565">
        <v>4390881</v>
      </c>
      <c r="B565" t="s">
        <v>1118</v>
      </c>
      <c r="C565" t="s">
        <v>1119</v>
      </c>
      <c r="D565" t="str">
        <f t="shared" si="8"/>
        <v>4390881 - Dissolution provisions PAT</v>
      </c>
      <c r="E565" t="s">
        <v>900</v>
      </c>
      <c r="F565" t="s">
        <v>30</v>
      </c>
      <c r="G565" t="s">
        <v>30</v>
      </c>
      <c r="H565" t="s">
        <v>39</v>
      </c>
      <c r="J565" t="s">
        <v>33</v>
      </c>
      <c r="K565" t="s">
        <v>30</v>
      </c>
      <c r="L565" t="s">
        <v>1120</v>
      </c>
      <c r="M565" t="s">
        <v>35</v>
      </c>
      <c r="N565" t="s">
        <v>36</v>
      </c>
      <c r="O565" s="1">
        <v>40166</v>
      </c>
    </row>
    <row r="566" spans="1:15">
      <c r="A566">
        <v>4390882</v>
      </c>
      <c r="B566" t="s">
        <v>1121</v>
      </c>
      <c r="C566" t="s">
        <v>1122</v>
      </c>
      <c r="D566" t="str">
        <f t="shared" si="8"/>
        <v>4390882 - Dissolution provisions PENS</v>
      </c>
      <c r="E566" t="s">
        <v>900</v>
      </c>
      <c r="F566" t="s">
        <v>30</v>
      </c>
      <c r="G566" t="s">
        <v>30</v>
      </c>
      <c r="H566" t="s">
        <v>39</v>
      </c>
      <c r="J566" t="s">
        <v>33</v>
      </c>
      <c r="K566" t="s">
        <v>30</v>
      </c>
      <c r="L566" t="s">
        <v>1123</v>
      </c>
      <c r="M566" t="s">
        <v>35</v>
      </c>
      <c r="N566" t="s">
        <v>36</v>
      </c>
      <c r="O566" s="1">
        <v>40166</v>
      </c>
    </row>
    <row r="567" spans="1:15">
      <c r="A567">
        <v>4390990</v>
      </c>
      <c r="B567" t="s">
        <v>1124</v>
      </c>
      <c r="C567" t="s">
        <v>1124</v>
      </c>
      <c r="D567" t="str">
        <f t="shared" si="8"/>
        <v>4390990 - Remboursement frais</v>
      </c>
      <c r="E567" t="s">
        <v>900</v>
      </c>
      <c r="F567" t="s">
        <v>30</v>
      </c>
      <c r="G567" t="s">
        <v>30</v>
      </c>
      <c r="H567" t="s">
        <v>39</v>
      </c>
      <c r="J567" t="s">
        <v>33</v>
      </c>
      <c r="K567" t="s">
        <v>30</v>
      </c>
      <c r="L567" t="s">
        <v>1125</v>
      </c>
      <c r="M567" t="s">
        <v>35</v>
      </c>
      <c r="N567" t="s">
        <v>36</v>
      </c>
      <c r="O567" s="1">
        <v>40166</v>
      </c>
    </row>
    <row r="568" spans="1:15">
      <c r="A568">
        <v>4390992</v>
      </c>
      <c r="B568" t="s">
        <v>1126</v>
      </c>
      <c r="C568" t="s">
        <v>1127</v>
      </c>
      <c r="D568" t="str">
        <f t="shared" si="8"/>
        <v>4390992 - Gain de change sur exploitation</v>
      </c>
      <c r="E568" t="s">
        <v>900</v>
      </c>
      <c r="F568" t="s">
        <v>30</v>
      </c>
      <c r="G568" t="s">
        <v>30</v>
      </c>
      <c r="H568" t="s">
        <v>39</v>
      </c>
      <c r="J568" t="s">
        <v>33</v>
      </c>
      <c r="K568" t="s">
        <v>30</v>
      </c>
      <c r="L568" t="s">
        <v>1128</v>
      </c>
      <c r="M568" t="s">
        <v>35</v>
      </c>
      <c r="N568" t="s">
        <v>426</v>
      </c>
      <c r="O568" s="1">
        <v>41290</v>
      </c>
    </row>
    <row r="569" spans="1:15">
      <c r="A569">
        <v>4400000</v>
      </c>
      <c r="B569" t="s">
        <v>1129</v>
      </c>
      <c r="C569" t="s">
        <v>1129</v>
      </c>
      <c r="D569" t="str">
        <f t="shared" si="8"/>
        <v>4400000 - Intérêts bancaires</v>
      </c>
      <c r="E569" t="s">
        <v>900</v>
      </c>
      <c r="F569" t="s">
        <v>30</v>
      </c>
      <c r="G569" t="s">
        <v>30</v>
      </c>
      <c r="H569" t="s">
        <v>39</v>
      </c>
      <c r="J569" t="s">
        <v>33</v>
      </c>
      <c r="K569" t="s">
        <v>30</v>
      </c>
      <c r="L569" t="s">
        <v>1128</v>
      </c>
      <c r="M569" t="s">
        <v>35</v>
      </c>
      <c r="N569" t="s">
        <v>36</v>
      </c>
      <c r="O569" s="1">
        <v>40166</v>
      </c>
    </row>
    <row r="570" spans="1:15">
      <c r="A570">
        <v>4401001</v>
      </c>
      <c r="B570" t="s">
        <v>1130</v>
      </c>
      <c r="C570" t="s">
        <v>1131</v>
      </c>
      <c r="D570" t="str">
        <f t="shared" si="8"/>
        <v>4401001 - Gain de change sur c/c</v>
      </c>
      <c r="E570" t="s">
        <v>900</v>
      </c>
      <c r="F570" t="s">
        <v>30</v>
      </c>
      <c r="G570" t="s">
        <v>30</v>
      </c>
      <c r="H570" t="s">
        <v>39</v>
      </c>
      <c r="J570" t="s">
        <v>33</v>
      </c>
      <c r="K570" t="s">
        <v>30</v>
      </c>
      <c r="L570" t="s">
        <v>39</v>
      </c>
      <c r="M570" t="s">
        <v>35</v>
      </c>
      <c r="N570" t="s">
        <v>426</v>
      </c>
      <c r="O570" s="1">
        <v>41261</v>
      </c>
    </row>
    <row r="571" spans="1:15">
      <c r="A571">
        <v>4402000</v>
      </c>
      <c r="B571" t="s">
        <v>1132</v>
      </c>
      <c r="C571" t="s">
        <v>1132</v>
      </c>
      <c r="D571" t="str">
        <f t="shared" si="8"/>
        <v>4402000 - Revenus titres</v>
      </c>
      <c r="E571" t="s">
        <v>900</v>
      </c>
      <c r="F571" t="s">
        <v>30</v>
      </c>
      <c r="G571" t="s">
        <v>30</v>
      </c>
      <c r="H571" t="s">
        <v>39</v>
      </c>
      <c r="J571" t="s">
        <v>33</v>
      </c>
      <c r="K571" t="s">
        <v>30</v>
      </c>
      <c r="L571" t="s">
        <v>1128</v>
      </c>
      <c r="M571" t="s">
        <v>35</v>
      </c>
      <c r="N571" t="s">
        <v>36</v>
      </c>
      <c r="O571" s="1">
        <v>40166</v>
      </c>
    </row>
    <row r="572" spans="1:15">
      <c r="A572">
        <v>4410020</v>
      </c>
      <c r="B572" t="s">
        <v>1133</v>
      </c>
      <c r="C572" t="s">
        <v>1134</v>
      </c>
      <c r="D572" t="str">
        <f t="shared" si="8"/>
        <v>4410020 - Bénéfices sur ventes de titres</v>
      </c>
      <c r="E572" t="s">
        <v>900</v>
      </c>
      <c r="F572" t="s">
        <v>30</v>
      </c>
      <c r="G572" t="s">
        <v>30</v>
      </c>
      <c r="H572" t="s">
        <v>39</v>
      </c>
      <c r="J572" t="s">
        <v>33</v>
      </c>
      <c r="K572" t="s">
        <v>30</v>
      </c>
      <c r="L572" t="s">
        <v>1128</v>
      </c>
      <c r="M572" t="s">
        <v>35</v>
      </c>
      <c r="N572" t="s">
        <v>36</v>
      </c>
      <c r="O572" s="1">
        <v>40166</v>
      </c>
    </row>
    <row r="573" spans="1:15">
      <c r="A573">
        <v>4419101</v>
      </c>
      <c r="B573" t="s">
        <v>1135</v>
      </c>
      <c r="C573" t="s">
        <v>1136</v>
      </c>
      <c r="D573" t="str">
        <f t="shared" si="8"/>
        <v>4419101 - Bénéfices réalisés sur couverture</v>
      </c>
      <c r="E573" t="s">
        <v>900</v>
      </c>
      <c r="F573" t="s">
        <v>30</v>
      </c>
      <c r="G573" t="s">
        <v>30</v>
      </c>
      <c r="H573" t="s">
        <v>39</v>
      </c>
      <c r="J573" t="s">
        <v>33</v>
      </c>
      <c r="K573" t="s">
        <v>30</v>
      </c>
      <c r="L573" t="s">
        <v>1128</v>
      </c>
      <c r="M573" t="s">
        <v>35</v>
      </c>
      <c r="N573" t="s">
        <v>42</v>
      </c>
      <c r="O573" s="1">
        <v>40277</v>
      </c>
    </row>
    <row r="574" spans="1:15">
      <c r="A574">
        <v>4430000</v>
      </c>
      <c r="B574" t="s">
        <v>1137</v>
      </c>
      <c r="C574" t="s">
        <v>1138</v>
      </c>
      <c r="D574" t="str">
        <f t="shared" si="8"/>
        <v>4430000 - Produits des loyers des immeubles de placement PF</v>
      </c>
      <c r="E574" t="s">
        <v>900</v>
      </c>
      <c r="F574" t="s">
        <v>30</v>
      </c>
      <c r="G574" t="s">
        <v>30</v>
      </c>
      <c r="H574" t="s">
        <v>39</v>
      </c>
      <c r="J574" t="s">
        <v>33</v>
      </c>
      <c r="K574" t="s">
        <v>30</v>
      </c>
      <c r="L574" t="s">
        <v>1128</v>
      </c>
      <c r="M574" t="s">
        <v>35</v>
      </c>
      <c r="N574" t="s">
        <v>36</v>
      </c>
      <c r="O574" s="1">
        <v>40166</v>
      </c>
    </row>
    <row r="575" spans="1:15">
      <c r="A575">
        <v>4440120</v>
      </c>
      <c r="B575" t="s">
        <v>1139</v>
      </c>
      <c r="C575" t="s">
        <v>1140</v>
      </c>
      <c r="D575" t="str">
        <f t="shared" si="8"/>
        <v>4440120 - Bénéfices latents sur titres</v>
      </c>
      <c r="E575" t="s">
        <v>900</v>
      </c>
      <c r="F575" t="s">
        <v>30</v>
      </c>
      <c r="G575" t="s">
        <v>30</v>
      </c>
      <c r="H575" t="s">
        <v>39</v>
      </c>
      <c r="J575" t="s">
        <v>33</v>
      </c>
      <c r="K575" t="s">
        <v>30</v>
      </c>
      <c r="L575" t="s">
        <v>1128</v>
      </c>
      <c r="M575" t="s">
        <v>35</v>
      </c>
      <c r="N575" t="s">
        <v>36</v>
      </c>
      <c r="O575" s="1">
        <v>40166</v>
      </c>
    </row>
    <row r="576" spans="1:15">
      <c r="A576">
        <v>4442175</v>
      </c>
      <c r="B576" t="s">
        <v>1141</v>
      </c>
      <c r="C576" t="s">
        <v>1142</v>
      </c>
      <c r="D576" t="str">
        <f t="shared" si="8"/>
        <v>4442175 - Bénéfices latents sur couverture</v>
      </c>
      <c r="E576" t="s">
        <v>900</v>
      </c>
      <c r="F576" t="s">
        <v>30</v>
      </c>
      <c r="G576" t="s">
        <v>30</v>
      </c>
      <c r="H576" t="s">
        <v>39</v>
      </c>
      <c r="J576" t="s">
        <v>33</v>
      </c>
      <c r="K576" t="s">
        <v>30</v>
      </c>
      <c r="L576" t="s">
        <v>1128</v>
      </c>
      <c r="M576" t="s">
        <v>35</v>
      </c>
      <c r="N576" t="s">
        <v>42</v>
      </c>
      <c r="O576" s="1">
        <v>40254</v>
      </c>
    </row>
    <row r="577" spans="1:15">
      <c r="A577">
        <v>4443100</v>
      </c>
      <c r="B577" t="s">
        <v>1143</v>
      </c>
      <c r="C577" t="s">
        <v>1144</v>
      </c>
      <c r="D577" t="str">
        <f t="shared" si="8"/>
        <v>4443100 - Bénéfices latents sur immeubles</v>
      </c>
      <c r="E577" t="s">
        <v>900</v>
      </c>
      <c r="F577" t="s">
        <v>30</v>
      </c>
      <c r="G577" t="s">
        <v>30</v>
      </c>
      <c r="H577" t="s">
        <v>39</v>
      </c>
      <c r="J577" t="s">
        <v>33</v>
      </c>
      <c r="K577" t="s">
        <v>30</v>
      </c>
      <c r="L577" t="s">
        <v>1128</v>
      </c>
      <c r="M577" t="s">
        <v>35</v>
      </c>
      <c r="N577" t="s">
        <v>36</v>
      </c>
      <c r="O577" s="1">
        <v>40166</v>
      </c>
    </row>
    <row r="578" spans="1:15">
      <c r="A578">
        <v>4450100</v>
      </c>
      <c r="B578" t="s">
        <v>1145</v>
      </c>
      <c r="C578" t="s">
        <v>1146</v>
      </c>
      <c r="D578" t="str">
        <f t="shared" si="8"/>
        <v>4450100 - Produits d'intérêts des prêts</v>
      </c>
      <c r="E578" t="s">
        <v>900</v>
      </c>
      <c r="F578" t="s">
        <v>30</v>
      </c>
      <c r="G578" t="s">
        <v>30</v>
      </c>
      <c r="H578" t="s">
        <v>39</v>
      </c>
      <c r="J578" t="s">
        <v>33</v>
      </c>
      <c r="K578" t="s">
        <v>30</v>
      </c>
      <c r="L578" t="s">
        <v>1128</v>
      </c>
      <c r="M578" t="s">
        <v>35</v>
      </c>
      <c r="N578" t="s">
        <v>426</v>
      </c>
      <c r="O578" s="1">
        <v>41187</v>
      </c>
    </row>
    <row r="579" spans="1:15">
      <c r="A579">
        <v>4600100</v>
      </c>
      <c r="B579" t="s">
        <v>1147</v>
      </c>
      <c r="C579" t="s">
        <v>1148</v>
      </c>
      <c r="D579" t="str">
        <f t="shared" ref="D579:D642" si="9">A579&amp;" "&amp;"-"&amp;" "&amp;C579</f>
        <v>4600100 - #Allocations Confédération</v>
      </c>
      <c r="E579" t="s">
        <v>900</v>
      </c>
      <c r="F579" t="s">
        <v>30</v>
      </c>
      <c r="G579" t="s">
        <v>30</v>
      </c>
      <c r="H579" t="s">
        <v>39</v>
      </c>
      <c r="J579" t="s">
        <v>33</v>
      </c>
      <c r="K579" t="s">
        <v>30</v>
      </c>
      <c r="L579" t="s">
        <v>39</v>
      </c>
      <c r="M579" t="s">
        <v>35</v>
      </c>
      <c r="N579" t="s">
        <v>40</v>
      </c>
      <c r="O579" s="1">
        <v>34636</v>
      </c>
    </row>
    <row r="580" spans="1:15">
      <c r="A580">
        <v>4600150</v>
      </c>
      <c r="B580" t="s">
        <v>832</v>
      </c>
      <c r="C580" t="s">
        <v>833</v>
      </c>
      <c r="D580" t="str">
        <f t="shared" si="9"/>
        <v>4600150 - #Subvention Campus virtuel</v>
      </c>
      <c r="E580" t="s">
        <v>900</v>
      </c>
      <c r="F580" t="s">
        <v>30</v>
      </c>
      <c r="G580" t="s">
        <v>30</v>
      </c>
      <c r="H580" t="s">
        <v>39</v>
      </c>
      <c r="J580" t="s">
        <v>33</v>
      </c>
      <c r="K580" t="s">
        <v>30</v>
      </c>
      <c r="L580" t="s">
        <v>39</v>
      </c>
      <c r="M580" t="s">
        <v>35</v>
      </c>
      <c r="N580" t="s">
        <v>42</v>
      </c>
      <c r="O580" s="1">
        <v>37300</v>
      </c>
    </row>
    <row r="581" spans="1:15">
      <c r="A581">
        <v>4600300</v>
      </c>
      <c r="B581" t="s">
        <v>1149</v>
      </c>
      <c r="C581" t="s">
        <v>1149</v>
      </c>
      <c r="D581" t="str">
        <f t="shared" si="9"/>
        <v>4600300 - #OFAS, formation</v>
      </c>
      <c r="E581" t="s">
        <v>900</v>
      </c>
      <c r="F581" t="s">
        <v>30</v>
      </c>
      <c r="G581" t="s">
        <v>30</v>
      </c>
      <c r="H581" t="s">
        <v>39</v>
      </c>
      <c r="J581" t="s">
        <v>33</v>
      </c>
      <c r="K581" t="s">
        <v>30</v>
      </c>
      <c r="L581" t="s">
        <v>39</v>
      </c>
      <c r="M581" t="s">
        <v>35</v>
      </c>
      <c r="N581" t="s">
        <v>46</v>
      </c>
      <c r="O581" s="1">
        <v>34830</v>
      </c>
    </row>
    <row r="582" spans="1:15">
      <c r="A582">
        <v>4600400</v>
      </c>
      <c r="B582" t="s">
        <v>1150</v>
      </c>
      <c r="C582" t="s">
        <v>1151</v>
      </c>
      <c r="D582" t="str">
        <f t="shared" si="9"/>
        <v>4600400 - #Subvention fédérale de base</v>
      </c>
      <c r="E582" t="s">
        <v>900</v>
      </c>
      <c r="F582" t="s">
        <v>30</v>
      </c>
      <c r="G582" t="s">
        <v>30</v>
      </c>
      <c r="H582" t="s">
        <v>39</v>
      </c>
      <c r="J582" t="s">
        <v>33</v>
      </c>
      <c r="K582" t="s">
        <v>30</v>
      </c>
      <c r="L582" t="s">
        <v>39</v>
      </c>
      <c r="M582" t="s">
        <v>35</v>
      </c>
      <c r="N582" t="s">
        <v>46</v>
      </c>
      <c r="O582" s="1">
        <v>34830</v>
      </c>
    </row>
    <row r="583" spans="1:15">
      <c r="A583">
        <v>4600800</v>
      </c>
      <c r="B583" t="s">
        <v>1152</v>
      </c>
      <c r="C583" t="s">
        <v>1153</v>
      </c>
      <c r="D583" t="str">
        <f t="shared" si="9"/>
        <v>4600800 - #Subvention Egalité</v>
      </c>
      <c r="E583" t="s">
        <v>900</v>
      </c>
      <c r="F583" t="s">
        <v>30</v>
      </c>
      <c r="G583" t="s">
        <v>30</v>
      </c>
      <c r="H583" t="s">
        <v>39</v>
      </c>
      <c r="J583" t="s">
        <v>33</v>
      </c>
      <c r="K583" t="s">
        <v>30</v>
      </c>
      <c r="L583" t="s">
        <v>39</v>
      </c>
      <c r="M583" t="s">
        <v>35</v>
      </c>
      <c r="N583" t="s">
        <v>42</v>
      </c>
      <c r="O583" s="1">
        <v>35614</v>
      </c>
    </row>
    <row r="584" spans="1:15">
      <c r="A584">
        <v>4600850</v>
      </c>
      <c r="B584" t="s">
        <v>1154</v>
      </c>
      <c r="C584" t="s">
        <v>1154</v>
      </c>
      <c r="D584" t="str">
        <f t="shared" si="9"/>
        <v>4600850 - #Subvention Bologne</v>
      </c>
      <c r="E584" t="s">
        <v>900</v>
      </c>
      <c r="F584" t="s">
        <v>30</v>
      </c>
      <c r="G584" t="s">
        <v>30</v>
      </c>
      <c r="H584" t="s">
        <v>39</v>
      </c>
      <c r="J584" t="s">
        <v>33</v>
      </c>
      <c r="K584" t="s">
        <v>30</v>
      </c>
      <c r="L584" t="s">
        <v>39</v>
      </c>
      <c r="M584" t="s">
        <v>35</v>
      </c>
      <c r="N584" t="s">
        <v>42</v>
      </c>
      <c r="O584" s="1">
        <v>37425</v>
      </c>
    </row>
    <row r="585" spans="1:15">
      <c r="A585">
        <v>4600900</v>
      </c>
      <c r="B585" t="s">
        <v>1155</v>
      </c>
      <c r="C585" t="s">
        <v>1156</v>
      </c>
      <c r="D585" t="str">
        <f t="shared" si="9"/>
        <v>4600900 - #Revenus exceptionnels de la confédération</v>
      </c>
      <c r="E585" t="s">
        <v>900</v>
      </c>
      <c r="F585" t="s">
        <v>30</v>
      </c>
      <c r="G585" t="s">
        <v>30</v>
      </c>
      <c r="H585" t="s">
        <v>39</v>
      </c>
      <c r="J585" t="s">
        <v>33</v>
      </c>
      <c r="K585" t="s">
        <v>30</v>
      </c>
      <c r="L585" t="s">
        <v>39</v>
      </c>
      <c r="M585" t="s">
        <v>35</v>
      </c>
      <c r="N585" t="s">
        <v>42</v>
      </c>
      <c r="O585" s="1">
        <v>36694</v>
      </c>
    </row>
    <row r="586" spans="1:15">
      <c r="A586">
        <v>4610100</v>
      </c>
      <c r="B586" t="s">
        <v>1157</v>
      </c>
      <c r="C586" t="s">
        <v>1158</v>
      </c>
      <c r="D586" t="str">
        <f t="shared" si="9"/>
        <v>4610100 - #Allocation cantonale</v>
      </c>
      <c r="E586" t="s">
        <v>900</v>
      </c>
      <c r="F586" t="s">
        <v>30</v>
      </c>
      <c r="G586" t="s">
        <v>30</v>
      </c>
      <c r="H586" t="s">
        <v>39</v>
      </c>
      <c r="J586" t="s">
        <v>33</v>
      </c>
      <c r="K586" t="s">
        <v>30</v>
      </c>
      <c r="L586" t="s">
        <v>39</v>
      </c>
      <c r="M586" t="s">
        <v>35</v>
      </c>
      <c r="N586" t="s">
        <v>46</v>
      </c>
      <c r="O586" s="1">
        <v>34830</v>
      </c>
    </row>
    <row r="587" spans="1:15">
      <c r="A587">
        <v>4610200</v>
      </c>
      <c r="B587" t="s">
        <v>1159</v>
      </c>
      <c r="C587" t="s">
        <v>1160</v>
      </c>
      <c r="D587" t="str">
        <f t="shared" si="9"/>
        <v>4610200 - #Allocation Etat de Vaud ERP</v>
      </c>
      <c r="E587" t="s">
        <v>900</v>
      </c>
      <c r="F587" t="s">
        <v>30</v>
      </c>
      <c r="G587" t="s">
        <v>30</v>
      </c>
      <c r="H587" t="s">
        <v>39</v>
      </c>
      <c r="J587" t="s">
        <v>33</v>
      </c>
      <c r="K587" t="s">
        <v>30</v>
      </c>
      <c r="L587" t="s">
        <v>39</v>
      </c>
      <c r="M587" t="s">
        <v>35</v>
      </c>
      <c r="N587" t="s">
        <v>42</v>
      </c>
      <c r="O587" s="1">
        <v>36694</v>
      </c>
    </row>
    <row r="588" spans="1:15">
      <c r="A588">
        <v>4610300</v>
      </c>
      <c r="B588" t="s">
        <v>1161</v>
      </c>
      <c r="C588" t="s">
        <v>1161</v>
      </c>
      <c r="D588" t="str">
        <f t="shared" si="9"/>
        <v>4610300 - #RPT (ex.OFAS)</v>
      </c>
      <c r="E588" t="s">
        <v>900</v>
      </c>
      <c r="F588" t="s">
        <v>30</v>
      </c>
      <c r="G588" t="s">
        <v>30</v>
      </c>
      <c r="H588" t="s">
        <v>39</v>
      </c>
      <c r="J588" t="s">
        <v>33</v>
      </c>
      <c r="K588" t="s">
        <v>30</v>
      </c>
      <c r="L588" t="s">
        <v>39</v>
      </c>
      <c r="M588" t="s">
        <v>35</v>
      </c>
      <c r="N588" t="s">
        <v>42</v>
      </c>
      <c r="O588" s="1">
        <v>38035</v>
      </c>
    </row>
    <row r="589" spans="1:15">
      <c r="A589">
        <v>4610400</v>
      </c>
      <c r="B589" t="s">
        <v>1162</v>
      </c>
      <c r="C589" t="s">
        <v>1163</v>
      </c>
      <c r="D589" t="str">
        <f t="shared" si="9"/>
        <v>4610400 - #Participation cantons  non universitaires (AIC)</v>
      </c>
      <c r="E589" t="s">
        <v>900</v>
      </c>
      <c r="F589" t="s">
        <v>30</v>
      </c>
      <c r="G589" t="s">
        <v>30</v>
      </c>
      <c r="H589" t="s">
        <v>39</v>
      </c>
      <c r="J589" t="s">
        <v>33</v>
      </c>
      <c r="K589" t="s">
        <v>30</v>
      </c>
      <c r="L589" t="s">
        <v>39</v>
      </c>
      <c r="M589" t="s">
        <v>35</v>
      </c>
      <c r="N589" t="s">
        <v>46</v>
      </c>
      <c r="O589" s="1">
        <v>34830</v>
      </c>
    </row>
    <row r="590" spans="1:15">
      <c r="A590">
        <v>4610560</v>
      </c>
      <c r="B590" t="s">
        <v>1164</v>
      </c>
      <c r="C590" t="s">
        <v>1165</v>
      </c>
      <c r="D590" t="str">
        <f t="shared" si="9"/>
        <v>4610560 - #PRODUITS DIFF.SUBVENTION INVESTISSEMENT AMORT</v>
      </c>
      <c r="E590" t="s">
        <v>900</v>
      </c>
      <c r="F590" t="s">
        <v>30</v>
      </c>
      <c r="G590" t="s">
        <v>30</v>
      </c>
      <c r="H590" t="s">
        <v>39</v>
      </c>
      <c r="J590" t="s">
        <v>33</v>
      </c>
      <c r="K590" t="s">
        <v>30</v>
      </c>
      <c r="L590" t="s">
        <v>39</v>
      </c>
      <c r="M590" t="s">
        <v>35</v>
      </c>
      <c r="N590" t="s">
        <v>42</v>
      </c>
      <c r="O590" s="1">
        <v>37896</v>
      </c>
    </row>
    <row r="591" spans="1:15">
      <c r="A591">
        <v>4610570</v>
      </c>
      <c r="B591" t="s">
        <v>1166</v>
      </c>
      <c r="C591" t="s">
        <v>1167</v>
      </c>
      <c r="D591" t="str">
        <f t="shared" si="9"/>
        <v>4610570 - #PRODUITS DIFF.SUBVENTION  INVESTISSEMENT CHARGES</v>
      </c>
      <c r="E591" t="s">
        <v>900</v>
      </c>
      <c r="F591" t="s">
        <v>30</v>
      </c>
      <c r="G591" t="s">
        <v>30</v>
      </c>
      <c r="H591" t="s">
        <v>39</v>
      </c>
      <c r="J591" t="s">
        <v>33</v>
      </c>
      <c r="K591" t="s">
        <v>30</v>
      </c>
      <c r="L591" t="s">
        <v>39</v>
      </c>
      <c r="M591" t="s">
        <v>35</v>
      </c>
      <c r="N591" t="s">
        <v>42</v>
      </c>
      <c r="O591" s="1">
        <v>37896</v>
      </c>
    </row>
    <row r="592" spans="1:15">
      <c r="A592">
        <v>4611000</v>
      </c>
      <c r="B592" t="s">
        <v>1168</v>
      </c>
      <c r="C592" t="s">
        <v>1169</v>
      </c>
      <c r="D592" t="str">
        <f t="shared" si="9"/>
        <v>4611000 - Participation d'autres cantons  aux écolages</v>
      </c>
      <c r="E592" t="s">
        <v>900</v>
      </c>
      <c r="F592" t="s">
        <v>30</v>
      </c>
      <c r="G592" t="s">
        <v>30</v>
      </c>
      <c r="H592" t="s">
        <v>39</v>
      </c>
      <c r="J592" t="s">
        <v>33</v>
      </c>
      <c r="K592" t="s">
        <v>30</v>
      </c>
      <c r="L592" t="s">
        <v>1170</v>
      </c>
      <c r="M592" t="s">
        <v>35</v>
      </c>
      <c r="N592" t="s">
        <v>36</v>
      </c>
      <c r="O592" s="1">
        <v>40166</v>
      </c>
    </row>
    <row r="593" spans="1:15">
      <c r="A593">
        <v>4611001</v>
      </c>
      <c r="B593" t="s">
        <v>1171</v>
      </c>
      <c r="C593" t="s">
        <v>1171</v>
      </c>
      <c r="D593" t="str">
        <f t="shared" si="9"/>
        <v>4611001 - Allocat.Vaud ERP</v>
      </c>
      <c r="E593" t="s">
        <v>900</v>
      </c>
      <c r="F593" t="s">
        <v>30</v>
      </c>
      <c r="G593" t="s">
        <v>30</v>
      </c>
      <c r="H593" t="s">
        <v>39</v>
      </c>
      <c r="J593" t="s">
        <v>33</v>
      </c>
      <c r="K593" t="s">
        <v>30</v>
      </c>
      <c r="L593" t="s">
        <v>1172</v>
      </c>
      <c r="M593" t="s">
        <v>35</v>
      </c>
      <c r="N593" t="s">
        <v>42</v>
      </c>
      <c r="O593" s="1">
        <v>40262</v>
      </c>
    </row>
    <row r="594" spans="1:15">
      <c r="A594">
        <v>4630100</v>
      </c>
      <c r="B594" t="s">
        <v>1173</v>
      </c>
      <c r="C594" t="s">
        <v>1174</v>
      </c>
      <c r="D594" t="str">
        <f t="shared" si="9"/>
        <v>4630100 - #Subv.amortissement location financement</v>
      </c>
      <c r="E594" t="s">
        <v>900</v>
      </c>
      <c r="F594" t="s">
        <v>30</v>
      </c>
      <c r="G594" t="s">
        <v>30</v>
      </c>
      <c r="H594" t="s">
        <v>39</v>
      </c>
      <c r="J594" t="s">
        <v>33</v>
      </c>
      <c r="K594" t="s">
        <v>30</v>
      </c>
      <c r="L594" t="s">
        <v>39</v>
      </c>
      <c r="M594" t="s">
        <v>35</v>
      </c>
      <c r="N594" t="s">
        <v>42</v>
      </c>
      <c r="O594" s="1">
        <v>38035</v>
      </c>
    </row>
    <row r="595" spans="1:15">
      <c r="A595">
        <v>4630200</v>
      </c>
      <c r="B595" t="s">
        <v>1175</v>
      </c>
      <c r="C595" t="s">
        <v>1176</v>
      </c>
      <c r="D595" t="str">
        <f t="shared" si="9"/>
        <v>4630200 - #Subv.location financement</v>
      </c>
      <c r="E595" t="s">
        <v>900</v>
      </c>
      <c r="F595" t="s">
        <v>30</v>
      </c>
      <c r="G595" t="s">
        <v>30</v>
      </c>
      <c r="H595" t="s">
        <v>39</v>
      </c>
      <c r="J595" t="s">
        <v>33</v>
      </c>
      <c r="K595" t="s">
        <v>30</v>
      </c>
      <c r="L595" t="s">
        <v>39</v>
      </c>
      <c r="M595" t="s">
        <v>35</v>
      </c>
      <c r="N595" t="s">
        <v>42</v>
      </c>
      <c r="O595" s="1">
        <v>38035</v>
      </c>
    </row>
    <row r="596" spans="1:15">
      <c r="A596">
        <v>4630300</v>
      </c>
      <c r="B596" t="s">
        <v>1177</v>
      </c>
      <c r="C596" t="s">
        <v>1178</v>
      </c>
      <c r="D596" t="str">
        <f t="shared" si="9"/>
        <v>4630300 - #OPE subvention non-monétaire</v>
      </c>
      <c r="E596" t="s">
        <v>900</v>
      </c>
      <c r="F596" t="s">
        <v>30</v>
      </c>
      <c r="G596" t="s">
        <v>30</v>
      </c>
      <c r="H596" t="s">
        <v>39</v>
      </c>
      <c r="J596" t="s">
        <v>33</v>
      </c>
      <c r="K596" t="s">
        <v>30</v>
      </c>
      <c r="L596" t="s">
        <v>39</v>
      </c>
      <c r="M596" t="s">
        <v>35</v>
      </c>
      <c r="N596" t="s">
        <v>42</v>
      </c>
      <c r="O596" s="1">
        <v>39133</v>
      </c>
    </row>
    <row r="597" spans="1:15">
      <c r="A597">
        <v>4630991</v>
      </c>
      <c r="B597" t="s">
        <v>1179</v>
      </c>
      <c r="C597" t="s">
        <v>1180</v>
      </c>
      <c r="D597" t="str">
        <f t="shared" si="9"/>
        <v>4630991 - Allocations Confédération</v>
      </c>
      <c r="E597" t="s">
        <v>900</v>
      </c>
      <c r="F597" t="s">
        <v>30</v>
      </c>
      <c r="G597" t="s">
        <v>30</v>
      </c>
      <c r="H597" t="s">
        <v>39</v>
      </c>
      <c r="J597" t="s">
        <v>33</v>
      </c>
      <c r="K597" t="s">
        <v>30</v>
      </c>
      <c r="L597" t="s">
        <v>1181</v>
      </c>
      <c r="M597" t="s">
        <v>35</v>
      </c>
      <c r="N597" t="s">
        <v>36</v>
      </c>
      <c r="O597" s="1">
        <v>40166</v>
      </c>
    </row>
    <row r="598" spans="1:15">
      <c r="A598">
        <v>4630992</v>
      </c>
      <c r="B598" t="s">
        <v>1182</v>
      </c>
      <c r="C598" t="s">
        <v>1183</v>
      </c>
      <c r="D598" t="str">
        <f t="shared" si="9"/>
        <v>4630992 - Subvention fédérale base</v>
      </c>
      <c r="E598" t="s">
        <v>900</v>
      </c>
      <c r="F598" t="s">
        <v>30</v>
      </c>
      <c r="G598" t="s">
        <v>30</v>
      </c>
      <c r="H598" t="s">
        <v>39</v>
      </c>
      <c r="J598" t="s">
        <v>33</v>
      </c>
      <c r="K598" t="s">
        <v>30</v>
      </c>
      <c r="L598" t="s">
        <v>1184</v>
      </c>
      <c r="M598" t="s">
        <v>35</v>
      </c>
      <c r="N598" t="s">
        <v>36</v>
      </c>
      <c r="O598" s="1">
        <v>40166</v>
      </c>
    </row>
    <row r="599" spans="1:15">
      <c r="A599">
        <v>4630993</v>
      </c>
      <c r="B599" t="s">
        <v>1185</v>
      </c>
      <c r="C599" t="s">
        <v>1186</v>
      </c>
      <c r="D599" t="str">
        <f t="shared" si="9"/>
        <v>4630993 - Subvention Egalité</v>
      </c>
      <c r="E599" t="s">
        <v>900</v>
      </c>
      <c r="F599" t="s">
        <v>30</v>
      </c>
      <c r="G599" t="s">
        <v>30</v>
      </c>
      <c r="H599" t="s">
        <v>39</v>
      </c>
      <c r="J599" t="s">
        <v>33</v>
      </c>
      <c r="K599" t="s">
        <v>30</v>
      </c>
      <c r="L599" t="s">
        <v>1187</v>
      </c>
      <c r="M599" t="s">
        <v>35</v>
      </c>
      <c r="N599" t="s">
        <v>36</v>
      </c>
      <c r="O599" s="1">
        <v>40166</v>
      </c>
    </row>
    <row r="600" spans="1:15">
      <c r="A600">
        <v>4630994</v>
      </c>
      <c r="B600" t="s">
        <v>1188</v>
      </c>
      <c r="C600" t="s">
        <v>1189</v>
      </c>
      <c r="D600" t="str">
        <f t="shared" si="9"/>
        <v>4630994 - Rbt subvention de la Confédération</v>
      </c>
      <c r="E600" t="s">
        <v>900</v>
      </c>
      <c r="F600" t="s">
        <v>30</v>
      </c>
      <c r="G600" t="s">
        <v>30</v>
      </c>
      <c r="H600" t="s">
        <v>39</v>
      </c>
      <c r="J600" t="s">
        <v>33</v>
      </c>
      <c r="K600" t="s">
        <v>30</v>
      </c>
      <c r="L600" t="s">
        <v>1190</v>
      </c>
      <c r="M600" t="s">
        <v>35</v>
      </c>
      <c r="N600" t="s">
        <v>36</v>
      </c>
      <c r="O600" s="1">
        <v>40166</v>
      </c>
    </row>
    <row r="601" spans="1:15">
      <c r="A601">
        <v>4631001</v>
      </c>
      <c r="B601" t="s">
        <v>1191</v>
      </c>
      <c r="C601" t="s">
        <v>1191</v>
      </c>
      <c r="D601" t="str">
        <f t="shared" si="9"/>
        <v>4631001 - Allocation cantonale</v>
      </c>
      <c r="E601" t="s">
        <v>900</v>
      </c>
      <c r="F601" t="s">
        <v>30</v>
      </c>
      <c r="G601" t="s">
        <v>30</v>
      </c>
      <c r="H601" t="s">
        <v>39</v>
      </c>
      <c r="J601" t="s">
        <v>33</v>
      </c>
      <c r="K601" t="s">
        <v>30</v>
      </c>
      <c r="L601" t="s">
        <v>1192</v>
      </c>
      <c r="M601" t="s">
        <v>35</v>
      </c>
      <c r="N601" t="s">
        <v>36</v>
      </c>
      <c r="O601" s="1">
        <v>40166</v>
      </c>
    </row>
    <row r="602" spans="1:15">
      <c r="A602">
        <v>4631002</v>
      </c>
      <c r="B602" t="s">
        <v>1171</v>
      </c>
      <c r="C602" t="s">
        <v>1171</v>
      </c>
      <c r="D602" t="str">
        <f t="shared" si="9"/>
        <v>4631002 - Allocat.Vaud ERP</v>
      </c>
      <c r="E602" t="s">
        <v>900</v>
      </c>
      <c r="F602" t="s">
        <v>30</v>
      </c>
      <c r="G602" t="s">
        <v>30</v>
      </c>
      <c r="H602" t="s">
        <v>39</v>
      </c>
      <c r="J602" t="s">
        <v>33</v>
      </c>
      <c r="K602" t="s">
        <v>30</v>
      </c>
      <c r="L602" t="s">
        <v>1172</v>
      </c>
      <c r="M602" t="s">
        <v>35</v>
      </c>
      <c r="N602" t="s">
        <v>36</v>
      </c>
      <c r="O602" s="1">
        <v>40166</v>
      </c>
    </row>
    <row r="603" spans="1:15">
      <c r="A603">
        <v>4631003</v>
      </c>
      <c r="B603" t="s">
        <v>1193</v>
      </c>
      <c r="C603" t="s">
        <v>1194</v>
      </c>
      <c r="D603" t="str">
        <f t="shared" si="9"/>
        <v>4631003 - Subvention amortissement location financement</v>
      </c>
      <c r="E603" t="s">
        <v>900</v>
      </c>
      <c r="F603" t="s">
        <v>30</v>
      </c>
      <c r="G603" t="s">
        <v>30</v>
      </c>
      <c r="H603" t="s">
        <v>39</v>
      </c>
      <c r="J603" t="s">
        <v>33</v>
      </c>
      <c r="K603" t="s">
        <v>30</v>
      </c>
      <c r="L603" t="s">
        <v>1195</v>
      </c>
      <c r="M603" t="s">
        <v>35</v>
      </c>
      <c r="N603" t="s">
        <v>36</v>
      </c>
      <c r="O603" s="1">
        <v>40166</v>
      </c>
    </row>
    <row r="604" spans="1:15">
      <c r="A604">
        <v>4634001</v>
      </c>
      <c r="B604" t="s">
        <v>1196</v>
      </c>
      <c r="C604" t="s">
        <v>1197</v>
      </c>
      <c r="D604" t="str">
        <f t="shared" si="9"/>
        <v>4634001 - Subventions entreprises publiques</v>
      </c>
      <c r="E604" t="s">
        <v>900</v>
      </c>
      <c r="F604" t="s">
        <v>30</v>
      </c>
      <c r="G604" t="s">
        <v>30</v>
      </c>
      <c r="H604" t="s">
        <v>39</v>
      </c>
      <c r="J604" t="s">
        <v>33</v>
      </c>
      <c r="K604" t="s">
        <v>30</v>
      </c>
      <c r="L604" t="s">
        <v>1198</v>
      </c>
      <c r="M604" t="s">
        <v>35</v>
      </c>
      <c r="N604" t="s">
        <v>36</v>
      </c>
      <c r="O604" s="1">
        <v>40166</v>
      </c>
    </row>
    <row r="605" spans="1:15">
      <c r="A605">
        <v>4634004</v>
      </c>
      <c r="B605" t="s">
        <v>1199</v>
      </c>
      <c r="C605" t="s">
        <v>1200</v>
      </c>
      <c r="D605" t="str">
        <f t="shared" si="9"/>
        <v>4634004 - Rbt subvention entreprises publiques</v>
      </c>
      <c r="E605" t="s">
        <v>900</v>
      </c>
      <c r="F605" t="s">
        <v>30</v>
      </c>
      <c r="G605" t="s">
        <v>30</v>
      </c>
      <c r="H605" t="s">
        <v>39</v>
      </c>
      <c r="J605" t="s">
        <v>33</v>
      </c>
      <c r="K605" t="s">
        <v>30</v>
      </c>
      <c r="L605" t="s">
        <v>1198</v>
      </c>
      <c r="M605" t="s">
        <v>35</v>
      </c>
      <c r="N605" t="s">
        <v>36</v>
      </c>
      <c r="O605" s="1">
        <v>40166</v>
      </c>
    </row>
    <row r="606" spans="1:15">
      <c r="A606">
        <v>4635000</v>
      </c>
      <c r="B606" t="s">
        <v>1201</v>
      </c>
      <c r="C606" t="s">
        <v>1201</v>
      </c>
      <c r="D606" t="str">
        <f t="shared" si="9"/>
        <v>4635000 - Cotisation publicité</v>
      </c>
      <c r="E606" t="s">
        <v>900</v>
      </c>
      <c r="F606" t="s">
        <v>30</v>
      </c>
      <c r="G606" t="s">
        <v>30</v>
      </c>
      <c r="H606" t="s">
        <v>39</v>
      </c>
      <c r="J606" t="s">
        <v>33</v>
      </c>
      <c r="K606" t="s">
        <v>30</v>
      </c>
      <c r="L606" t="s">
        <v>929</v>
      </c>
      <c r="M606" t="s">
        <v>35</v>
      </c>
      <c r="N606" t="s">
        <v>36</v>
      </c>
      <c r="O606" s="1">
        <v>40166</v>
      </c>
    </row>
    <row r="607" spans="1:15">
      <c r="A607">
        <v>4635002</v>
      </c>
      <c r="B607" t="s">
        <v>1202</v>
      </c>
      <c r="C607" t="s">
        <v>1203</v>
      </c>
      <c r="D607" t="str">
        <f t="shared" si="9"/>
        <v>4635002 - Subventions entreprises privées lucratif</v>
      </c>
      <c r="E607" t="s">
        <v>900</v>
      </c>
      <c r="F607" t="s">
        <v>30</v>
      </c>
      <c r="G607" t="s">
        <v>30</v>
      </c>
      <c r="H607" t="s">
        <v>39</v>
      </c>
      <c r="J607" t="s">
        <v>33</v>
      </c>
      <c r="K607" t="s">
        <v>30</v>
      </c>
      <c r="L607" t="s">
        <v>1010</v>
      </c>
      <c r="M607" t="s">
        <v>35</v>
      </c>
      <c r="N607" t="s">
        <v>36</v>
      </c>
      <c r="O607" s="1">
        <v>40166</v>
      </c>
    </row>
    <row r="608" spans="1:15">
      <c r="A608">
        <v>4635005</v>
      </c>
      <c r="B608" t="s">
        <v>1204</v>
      </c>
      <c r="C608" t="s">
        <v>1205</v>
      </c>
      <c r="D608" t="str">
        <f t="shared" si="9"/>
        <v>4635005 - Rbt subvention entreprises privées lucratif</v>
      </c>
      <c r="E608" t="s">
        <v>900</v>
      </c>
      <c r="F608" t="s">
        <v>30</v>
      </c>
      <c r="G608" t="s">
        <v>30</v>
      </c>
      <c r="H608" t="s">
        <v>39</v>
      </c>
      <c r="J608" t="s">
        <v>33</v>
      </c>
      <c r="K608" t="s">
        <v>30</v>
      </c>
      <c r="L608" t="s">
        <v>1010</v>
      </c>
      <c r="M608" t="s">
        <v>35</v>
      </c>
      <c r="N608" t="s">
        <v>36</v>
      </c>
      <c r="O608" s="1">
        <v>40166</v>
      </c>
    </row>
    <row r="609" spans="1:15">
      <c r="A609">
        <v>4636003</v>
      </c>
      <c r="B609" t="s">
        <v>1206</v>
      </c>
      <c r="C609" t="s">
        <v>1207</v>
      </c>
      <c r="D609" t="str">
        <f t="shared" si="9"/>
        <v>4636003 - Subventions entreprises privées non lucratif</v>
      </c>
      <c r="E609" t="s">
        <v>900</v>
      </c>
      <c r="F609" t="s">
        <v>30</v>
      </c>
      <c r="G609" t="s">
        <v>30</v>
      </c>
      <c r="H609" t="s">
        <v>39</v>
      </c>
      <c r="J609" t="s">
        <v>33</v>
      </c>
      <c r="K609" t="s">
        <v>30</v>
      </c>
      <c r="L609" t="s">
        <v>1010</v>
      </c>
      <c r="M609" t="s">
        <v>35</v>
      </c>
      <c r="N609" t="s">
        <v>36</v>
      </c>
      <c r="O609" s="1">
        <v>40166</v>
      </c>
    </row>
    <row r="610" spans="1:15">
      <c r="A610">
        <v>4636006</v>
      </c>
      <c r="B610" t="s">
        <v>1208</v>
      </c>
      <c r="C610" t="s">
        <v>1209</v>
      </c>
      <c r="D610" t="str">
        <f t="shared" si="9"/>
        <v>4636006 - Rbt subvention entreprises privées non lucratif</v>
      </c>
      <c r="E610" t="s">
        <v>900</v>
      </c>
      <c r="F610" t="s">
        <v>30</v>
      </c>
      <c r="G610" t="s">
        <v>30</v>
      </c>
      <c r="H610" t="s">
        <v>39</v>
      </c>
      <c r="J610" t="s">
        <v>33</v>
      </c>
      <c r="K610" t="s">
        <v>30</v>
      </c>
      <c r="L610" t="s">
        <v>1010</v>
      </c>
      <c r="M610" t="s">
        <v>35</v>
      </c>
      <c r="N610" t="s">
        <v>36</v>
      </c>
      <c r="O610" s="1">
        <v>40166</v>
      </c>
    </row>
    <row r="611" spans="1:15">
      <c r="A611">
        <v>4638001</v>
      </c>
      <c r="B611" t="s">
        <v>1210</v>
      </c>
      <c r="C611" t="s">
        <v>1211</v>
      </c>
      <c r="D611" t="str">
        <f t="shared" si="9"/>
        <v>4638001 - Subvention communauté européene UE</v>
      </c>
      <c r="E611" t="s">
        <v>900</v>
      </c>
      <c r="F611" t="s">
        <v>30</v>
      </c>
      <c r="G611" t="s">
        <v>30</v>
      </c>
      <c r="H611" t="s">
        <v>39</v>
      </c>
      <c r="J611" t="s">
        <v>33</v>
      </c>
      <c r="K611" t="s">
        <v>30</v>
      </c>
      <c r="L611" t="s">
        <v>1010</v>
      </c>
      <c r="M611" t="s">
        <v>35</v>
      </c>
      <c r="N611" t="s">
        <v>36</v>
      </c>
      <c r="O611" s="1">
        <v>40166</v>
      </c>
    </row>
    <row r="612" spans="1:15">
      <c r="A612">
        <v>4638002</v>
      </c>
      <c r="B612" t="s">
        <v>1212</v>
      </c>
      <c r="C612" t="s">
        <v>1213</v>
      </c>
      <c r="D612" t="str">
        <f t="shared" si="9"/>
        <v>4638002 - Subvention de l'étranger NIH + US Gov.</v>
      </c>
      <c r="E612" t="s">
        <v>900</v>
      </c>
      <c r="F612" t="s">
        <v>30</v>
      </c>
      <c r="G612" t="s">
        <v>30</v>
      </c>
      <c r="H612" t="s">
        <v>39</v>
      </c>
      <c r="J612" t="s">
        <v>33</v>
      </c>
      <c r="K612" t="s">
        <v>30</v>
      </c>
      <c r="L612" t="s">
        <v>1010</v>
      </c>
      <c r="M612" t="s">
        <v>35</v>
      </c>
      <c r="N612" t="s">
        <v>36</v>
      </c>
      <c r="O612" s="1">
        <v>40166</v>
      </c>
    </row>
    <row r="613" spans="1:15">
      <c r="A613">
        <v>4638003</v>
      </c>
      <c r="B613" t="s">
        <v>1214</v>
      </c>
      <c r="C613" t="s">
        <v>1215</v>
      </c>
      <c r="D613" t="str">
        <f t="shared" si="9"/>
        <v>4638003 - Rbt subvention de l'étranger</v>
      </c>
      <c r="E613" t="s">
        <v>900</v>
      </c>
      <c r="F613" t="s">
        <v>30</v>
      </c>
      <c r="G613" t="s">
        <v>30</v>
      </c>
      <c r="H613" t="s">
        <v>39</v>
      </c>
      <c r="J613" t="s">
        <v>33</v>
      </c>
      <c r="K613" t="s">
        <v>30</v>
      </c>
      <c r="L613" t="s">
        <v>1010</v>
      </c>
      <c r="M613" t="s">
        <v>35</v>
      </c>
      <c r="N613" t="s">
        <v>36</v>
      </c>
      <c r="O613" s="1">
        <v>40166</v>
      </c>
    </row>
    <row r="614" spans="1:15">
      <c r="A614">
        <v>4640100</v>
      </c>
      <c r="B614" t="s">
        <v>1216</v>
      </c>
      <c r="C614" t="s">
        <v>1217</v>
      </c>
      <c r="D614" t="str">
        <f t="shared" si="9"/>
        <v>4640100 - #Communauté européenne</v>
      </c>
      <c r="E614" t="s">
        <v>900</v>
      </c>
      <c r="F614" t="s">
        <v>30</v>
      </c>
      <c r="G614" t="s">
        <v>30</v>
      </c>
      <c r="H614" t="s">
        <v>39</v>
      </c>
      <c r="J614" t="s">
        <v>33</v>
      </c>
      <c r="K614" t="s">
        <v>30</v>
      </c>
      <c r="L614" t="s">
        <v>39</v>
      </c>
      <c r="M614" t="s">
        <v>35</v>
      </c>
      <c r="N614" t="s">
        <v>42</v>
      </c>
      <c r="O614" s="1">
        <v>36873</v>
      </c>
    </row>
    <row r="615" spans="1:15">
      <c r="A615">
        <v>4640200</v>
      </c>
      <c r="B615" t="s">
        <v>1218</v>
      </c>
      <c r="C615" t="s">
        <v>1219</v>
      </c>
      <c r="D615" t="str">
        <f t="shared" si="9"/>
        <v>4640200 - #Subvention NIH + US GOV</v>
      </c>
      <c r="E615" t="s">
        <v>900</v>
      </c>
      <c r="F615" t="s">
        <v>30</v>
      </c>
      <c r="G615" t="s">
        <v>30</v>
      </c>
      <c r="H615" t="s">
        <v>39</v>
      </c>
      <c r="J615" t="s">
        <v>33</v>
      </c>
      <c r="K615" t="s">
        <v>30</v>
      </c>
      <c r="L615" t="s">
        <v>39</v>
      </c>
      <c r="M615" t="s">
        <v>35</v>
      </c>
      <c r="N615" t="s">
        <v>42</v>
      </c>
      <c r="O615" s="1">
        <v>39266</v>
      </c>
    </row>
    <row r="616" spans="1:15">
      <c r="A616">
        <v>4660100</v>
      </c>
      <c r="B616" t="s">
        <v>1220</v>
      </c>
      <c r="C616" t="s">
        <v>1221</v>
      </c>
      <c r="D616" t="str">
        <f t="shared" si="9"/>
        <v>4660100 - Produits diff. Subv invest canton sur amort.</v>
      </c>
      <c r="E616" t="s">
        <v>900</v>
      </c>
      <c r="F616" t="s">
        <v>30</v>
      </c>
      <c r="G616" t="s">
        <v>30</v>
      </c>
      <c r="H616" t="s">
        <v>39</v>
      </c>
      <c r="J616" t="s">
        <v>33</v>
      </c>
      <c r="K616" t="s">
        <v>30</v>
      </c>
      <c r="L616" t="s">
        <v>1222</v>
      </c>
      <c r="M616" t="s">
        <v>35</v>
      </c>
      <c r="N616" t="s">
        <v>36</v>
      </c>
      <c r="O616" s="1">
        <v>40166</v>
      </c>
    </row>
    <row r="617" spans="1:15">
      <c r="A617">
        <v>4661100</v>
      </c>
      <c r="B617" t="s">
        <v>1223</v>
      </c>
      <c r="C617" t="s">
        <v>1224</v>
      </c>
      <c r="D617" t="str">
        <f t="shared" si="9"/>
        <v>4661100 - Produits diff. Subv invest canton sur charges</v>
      </c>
      <c r="E617" t="s">
        <v>900</v>
      </c>
      <c r="F617" t="s">
        <v>30</v>
      </c>
      <c r="G617" t="s">
        <v>30</v>
      </c>
      <c r="H617" t="s">
        <v>39</v>
      </c>
      <c r="J617" t="s">
        <v>33</v>
      </c>
      <c r="K617" t="s">
        <v>30</v>
      </c>
      <c r="L617" t="s">
        <v>1225</v>
      </c>
      <c r="M617" t="s">
        <v>35</v>
      </c>
      <c r="N617" t="s">
        <v>36</v>
      </c>
      <c r="O617" s="1">
        <v>40166</v>
      </c>
    </row>
    <row r="618" spans="1:15">
      <c r="A618">
        <v>4690300</v>
      </c>
      <c r="B618" t="s">
        <v>1226</v>
      </c>
      <c r="C618" t="s">
        <v>1227</v>
      </c>
      <c r="D618" t="str">
        <f t="shared" si="9"/>
        <v>4690300 - #Subventions, Dons Intérêt public</v>
      </c>
      <c r="E618" t="s">
        <v>900</v>
      </c>
      <c r="F618" t="s">
        <v>30</v>
      </c>
      <c r="G618" t="s">
        <v>30</v>
      </c>
      <c r="H618" t="s">
        <v>39</v>
      </c>
      <c r="J618" t="s">
        <v>33</v>
      </c>
      <c r="K618" t="s">
        <v>30</v>
      </c>
      <c r="L618" t="s">
        <v>39</v>
      </c>
      <c r="M618" t="s">
        <v>35</v>
      </c>
      <c r="N618" t="s">
        <v>53</v>
      </c>
      <c r="O618" s="1">
        <v>36172</v>
      </c>
    </row>
    <row r="619" spans="1:15">
      <c r="A619">
        <v>4690400</v>
      </c>
      <c r="B619" t="s">
        <v>1228</v>
      </c>
      <c r="C619" t="s">
        <v>1229</v>
      </c>
      <c r="D619" t="str">
        <f t="shared" si="9"/>
        <v>4690400 - #Autres Subventions, Dons</v>
      </c>
      <c r="E619" t="s">
        <v>900</v>
      </c>
      <c r="F619" t="s">
        <v>30</v>
      </c>
      <c r="G619" t="s">
        <v>30</v>
      </c>
      <c r="H619" t="s">
        <v>39</v>
      </c>
      <c r="J619" t="s">
        <v>33</v>
      </c>
      <c r="K619" t="s">
        <v>30</v>
      </c>
      <c r="L619" t="s">
        <v>39</v>
      </c>
      <c r="M619" t="s">
        <v>35</v>
      </c>
      <c r="N619" t="s">
        <v>53</v>
      </c>
      <c r="O619" s="1">
        <v>36172</v>
      </c>
    </row>
    <row r="620" spans="1:15">
      <c r="A620">
        <v>4699998</v>
      </c>
      <c r="B620" t="s">
        <v>1230</v>
      </c>
      <c r="C620" t="s">
        <v>1231</v>
      </c>
      <c r="D620" t="str">
        <f t="shared" si="9"/>
        <v>4699998 - #Remboursements bailleurs Instit.UNIA-UNIG</v>
      </c>
      <c r="E620" t="s">
        <v>900</v>
      </c>
      <c r="F620" t="s">
        <v>30</v>
      </c>
      <c r="G620" t="s">
        <v>30</v>
      </c>
      <c r="H620" t="s">
        <v>39</v>
      </c>
      <c r="J620" t="s">
        <v>33</v>
      </c>
      <c r="K620" t="s">
        <v>30</v>
      </c>
      <c r="L620" t="s">
        <v>39</v>
      </c>
      <c r="M620" t="s">
        <v>35</v>
      </c>
      <c r="N620" t="s">
        <v>42</v>
      </c>
      <c r="O620" s="1">
        <v>39407</v>
      </c>
    </row>
    <row r="621" spans="1:15">
      <c r="A621">
        <v>4699999</v>
      </c>
      <c r="B621" t="s">
        <v>1232</v>
      </c>
      <c r="C621" t="s">
        <v>1233</v>
      </c>
      <c r="D621" t="str">
        <f t="shared" si="9"/>
        <v>4699999 - #Remboursements bailleurs FNS</v>
      </c>
      <c r="E621" t="s">
        <v>900</v>
      </c>
      <c r="F621" t="s">
        <v>30</v>
      </c>
      <c r="G621" t="s">
        <v>30</v>
      </c>
      <c r="H621" t="s">
        <v>39</v>
      </c>
      <c r="J621" t="s">
        <v>33</v>
      </c>
      <c r="K621" t="s">
        <v>30</v>
      </c>
      <c r="L621" t="s">
        <v>39</v>
      </c>
      <c r="M621" t="s">
        <v>35</v>
      </c>
      <c r="N621" t="s">
        <v>42</v>
      </c>
      <c r="O621" s="1">
        <v>39407</v>
      </c>
    </row>
    <row r="622" spans="1:15">
      <c r="A622">
        <v>4700200</v>
      </c>
      <c r="B622" t="s">
        <v>1234</v>
      </c>
      <c r="C622" t="s">
        <v>1235</v>
      </c>
      <c r="D622" t="str">
        <f t="shared" si="9"/>
        <v>4700200 - #Remboursement bailleurs non-DIP</v>
      </c>
      <c r="E622" t="s">
        <v>900</v>
      </c>
      <c r="F622" t="s">
        <v>30</v>
      </c>
      <c r="G622" t="s">
        <v>30</v>
      </c>
      <c r="H622" t="s">
        <v>39</v>
      </c>
      <c r="J622" t="s">
        <v>33</v>
      </c>
      <c r="K622" t="s">
        <v>30</v>
      </c>
      <c r="L622" t="s">
        <v>39</v>
      </c>
      <c r="M622" t="s">
        <v>35</v>
      </c>
      <c r="N622" t="s">
        <v>158</v>
      </c>
      <c r="O622" s="1">
        <v>34879</v>
      </c>
    </row>
    <row r="623" spans="1:15">
      <c r="A623">
        <v>4880000</v>
      </c>
      <c r="B623" t="s">
        <v>838</v>
      </c>
      <c r="C623" t="s">
        <v>839</v>
      </c>
      <c r="D623" t="str">
        <f t="shared" si="9"/>
        <v>4880000 - Part résultat mise en équivalence</v>
      </c>
      <c r="E623" t="s">
        <v>900</v>
      </c>
      <c r="F623" t="s">
        <v>30</v>
      </c>
      <c r="G623" t="s">
        <v>30</v>
      </c>
      <c r="H623" t="s">
        <v>39</v>
      </c>
      <c r="J623" t="s">
        <v>33</v>
      </c>
      <c r="K623" t="s">
        <v>30</v>
      </c>
      <c r="L623" t="s">
        <v>1236</v>
      </c>
      <c r="M623" t="s">
        <v>35</v>
      </c>
      <c r="N623" t="s">
        <v>426</v>
      </c>
      <c r="O623" s="1">
        <v>41187</v>
      </c>
    </row>
    <row r="624" spans="1:15">
      <c r="A624">
        <v>4910901</v>
      </c>
      <c r="B624" t="s">
        <v>843</v>
      </c>
      <c r="C624" t="s">
        <v>844</v>
      </c>
      <c r="D624" t="str">
        <f t="shared" si="9"/>
        <v>4910901 - Transfert prestation FONCT.(31)</v>
      </c>
      <c r="E624" t="s">
        <v>900</v>
      </c>
      <c r="F624" t="s">
        <v>30</v>
      </c>
      <c r="G624" t="s">
        <v>30</v>
      </c>
      <c r="H624" t="s">
        <v>39</v>
      </c>
      <c r="J624" t="s">
        <v>33</v>
      </c>
      <c r="K624" t="s">
        <v>30</v>
      </c>
      <c r="L624" t="s">
        <v>1236</v>
      </c>
      <c r="M624" t="s">
        <v>35</v>
      </c>
      <c r="N624" t="s">
        <v>426</v>
      </c>
      <c r="O624" s="1">
        <v>40198</v>
      </c>
    </row>
    <row r="625" spans="1:15">
      <c r="A625">
        <v>4910902</v>
      </c>
      <c r="B625" t="s">
        <v>845</v>
      </c>
      <c r="C625" t="s">
        <v>846</v>
      </c>
      <c r="D625" t="str">
        <f t="shared" si="9"/>
        <v>4910902 - Régularisation fonds génériques</v>
      </c>
      <c r="E625" t="s">
        <v>900</v>
      </c>
      <c r="F625" t="s">
        <v>30</v>
      </c>
      <c r="G625" t="s">
        <v>30</v>
      </c>
      <c r="H625" t="s">
        <v>39</v>
      </c>
      <c r="J625" t="s">
        <v>33</v>
      </c>
      <c r="K625" t="s">
        <v>30</v>
      </c>
      <c r="L625" t="s">
        <v>1236</v>
      </c>
      <c r="M625" t="s">
        <v>35</v>
      </c>
      <c r="N625" t="s">
        <v>42</v>
      </c>
      <c r="O625" s="1">
        <v>40478</v>
      </c>
    </row>
    <row r="626" spans="1:15">
      <c r="A626">
        <v>4910906</v>
      </c>
      <c r="B626" t="s">
        <v>847</v>
      </c>
      <c r="C626" t="s">
        <v>1237</v>
      </c>
      <c r="D626" t="str">
        <f t="shared" si="9"/>
        <v>4910906 - Transfert prestation SUBV.(36)</v>
      </c>
      <c r="E626" t="s">
        <v>900</v>
      </c>
      <c r="F626" t="s">
        <v>30</v>
      </c>
      <c r="G626" t="s">
        <v>30</v>
      </c>
      <c r="H626" t="s">
        <v>39</v>
      </c>
      <c r="J626" t="s">
        <v>33</v>
      </c>
      <c r="K626" t="s">
        <v>30</v>
      </c>
      <c r="L626" t="s">
        <v>1236</v>
      </c>
      <c r="M626" t="s">
        <v>35</v>
      </c>
      <c r="N626" t="s">
        <v>426</v>
      </c>
      <c r="O626" s="1">
        <v>40198</v>
      </c>
    </row>
    <row r="627" spans="1:15">
      <c r="A627">
        <v>4910910</v>
      </c>
      <c r="B627" t="s">
        <v>850</v>
      </c>
      <c r="C627" t="s">
        <v>851</v>
      </c>
      <c r="D627" t="str">
        <f t="shared" si="9"/>
        <v>4910910 - Transfert prestation PAT (30)</v>
      </c>
      <c r="E627" t="s">
        <v>900</v>
      </c>
      <c r="F627" t="s">
        <v>30</v>
      </c>
      <c r="G627" t="s">
        <v>30</v>
      </c>
      <c r="H627" t="s">
        <v>39</v>
      </c>
      <c r="J627" t="s">
        <v>33</v>
      </c>
      <c r="K627" t="s">
        <v>30</v>
      </c>
      <c r="L627" t="s">
        <v>1238</v>
      </c>
      <c r="M627" t="s">
        <v>35</v>
      </c>
      <c r="N627" t="s">
        <v>426</v>
      </c>
      <c r="O627" s="1">
        <v>40198</v>
      </c>
    </row>
    <row r="628" spans="1:15">
      <c r="A628">
        <v>4910911</v>
      </c>
      <c r="B628" t="s">
        <v>853</v>
      </c>
      <c r="C628" t="s">
        <v>854</v>
      </c>
      <c r="D628" t="str">
        <f t="shared" si="9"/>
        <v>4910911 - transferts prestations ANIMO (31)</v>
      </c>
      <c r="E628" t="s">
        <v>900</v>
      </c>
      <c r="F628" t="s">
        <v>30</v>
      </c>
      <c r="G628" t="s">
        <v>30</v>
      </c>
      <c r="H628" t="s">
        <v>39</v>
      </c>
      <c r="J628" t="s">
        <v>33</v>
      </c>
      <c r="K628" t="s">
        <v>30</v>
      </c>
      <c r="L628" t="s">
        <v>1236</v>
      </c>
      <c r="M628" t="s">
        <v>35</v>
      </c>
      <c r="N628" t="s">
        <v>426</v>
      </c>
      <c r="O628" s="1">
        <v>40204</v>
      </c>
    </row>
    <row r="629" spans="1:15">
      <c r="A629">
        <v>4910920</v>
      </c>
      <c r="B629" t="s">
        <v>856</v>
      </c>
      <c r="C629" t="s">
        <v>857</v>
      </c>
      <c r="D629" t="str">
        <f t="shared" si="9"/>
        <v>4910920 - Transfert prestation PENS (30)</v>
      </c>
      <c r="E629" t="s">
        <v>900</v>
      </c>
      <c r="F629" t="s">
        <v>30</v>
      </c>
      <c r="G629" t="s">
        <v>30</v>
      </c>
      <c r="H629" t="s">
        <v>39</v>
      </c>
      <c r="J629" t="s">
        <v>33</v>
      </c>
      <c r="K629" t="s">
        <v>30</v>
      </c>
      <c r="L629" t="s">
        <v>1239</v>
      </c>
      <c r="M629" t="s">
        <v>35</v>
      </c>
      <c r="N629" t="s">
        <v>426</v>
      </c>
      <c r="O629" s="1">
        <v>40198</v>
      </c>
    </row>
    <row r="630" spans="1:15">
      <c r="A630">
        <v>4910921</v>
      </c>
      <c r="B630" t="s">
        <v>859</v>
      </c>
      <c r="C630" t="s">
        <v>860</v>
      </c>
      <c r="D630" t="str">
        <f t="shared" si="9"/>
        <v>4910921 - transferts prestations FLABO (31)</v>
      </c>
      <c r="E630" t="s">
        <v>900</v>
      </c>
      <c r="F630" t="s">
        <v>30</v>
      </c>
      <c r="G630" t="s">
        <v>30</v>
      </c>
      <c r="H630" t="s">
        <v>39</v>
      </c>
      <c r="J630" t="s">
        <v>33</v>
      </c>
      <c r="K630" t="s">
        <v>30</v>
      </c>
      <c r="L630" t="s">
        <v>1240</v>
      </c>
      <c r="M630" t="s">
        <v>35</v>
      </c>
      <c r="N630" t="s">
        <v>426</v>
      </c>
      <c r="O630" s="1">
        <v>40204</v>
      </c>
    </row>
    <row r="631" spans="1:15">
      <c r="A631">
        <v>4910931</v>
      </c>
      <c r="B631" t="s">
        <v>862</v>
      </c>
      <c r="C631" t="s">
        <v>863</v>
      </c>
      <c r="D631" t="str">
        <f t="shared" si="9"/>
        <v>4910931 - transferts prestations TLABO (31)</v>
      </c>
      <c r="E631" t="s">
        <v>900</v>
      </c>
      <c r="F631" t="s">
        <v>30</v>
      </c>
      <c r="G631" t="s">
        <v>30</v>
      </c>
      <c r="H631" t="s">
        <v>39</v>
      </c>
      <c r="J631" t="s">
        <v>33</v>
      </c>
      <c r="K631" t="s">
        <v>30</v>
      </c>
      <c r="L631" t="s">
        <v>1241</v>
      </c>
      <c r="M631" t="s">
        <v>35</v>
      </c>
      <c r="N631" t="s">
        <v>426</v>
      </c>
      <c r="O631" s="1">
        <v>40204</v>
      </c>
    </row>
    <row r="632" spans="1:15">
      <c r="A632">
        <v>4910941</v>
      </c>
      <c r="B632" t="s">
        <v>865</v>
      </c>
      <c r="C632" t="s">
        <v>866</v>
      </c>
      <c r="D632" t="str">
        <f t="shared" si="9"/>
        <v>4910941 - transferts prestations LOCAT (31)</v>
      </c>
      <c r="E632" t="s">
        <v>900</v>
      </c>
      <c r="F632" t="s">
        <v>30</v>
      </c>
      <c r="G632" t="s">
        <v>30</v>
      </c>
      <c r="H632" t="s">
        <v>39</v>
      </c>
      <c r="J632" t="s">
        <v>33</v>
      </c>
      <c r="K632" t="s">
        <v>30</v>
      </c>
      <c r="L632" t="s">
        <v>1242</v>
      </c>
      <c r="M632" t="s">
        <v>35</v>
      </c>
      <c r="N632" t="s">
        <v>426</v>
      </c>
      <c r="O632" s="1">
        <v>40204</v>
      </c>
    </row>
    <row r="633" spans="1:15">
      <c r="A633">
        <v>4910991</v>
      </c>
      <c r="B633" t="s">
        <v>868</v>
      </c>
      <c r="C633" t="s">
        <v>869</v>
      </c>
      <c r="D633" t="str">
        <f t="shared" si="9"/>
        <v>4910991 - Imputations internes-Prestations hors Salaires</v>
      </c>
      <c r="E633" t="s">
        <v>900</v>
      </c>
      <c r="F633" t="s">
        <v>30</v>
      </c>
      <c r="G633" t="s">
        <v>30</v>
      </c>
      <c r="H633" t="s">
        <v>39</v>
      </c>
      <c r="J633" t="s">
        <v>33</v>
      </c>
      <c r="K633" t="s">
        <v>30</v>
      </c>
      <c r="L633" t="s">
        <v>1236</v>
      </c>
      <c r="M633" t="s">
        <v>35</v>
      </c>
      <c r="N633" t="s">
        <v>36</v>
      </c>
      <c r="O633" s="1">
        <v>40166</v>
      </c>
    </row>
    <row r="634" spans="1:15">
      <c r="A634">
        <v>4910992</v>
      </c>
      <c r="B634" t="s">
        <v>870</v>
      </c>
      <c r="C634" t="s">
        <v>871</v>
      </c>
      <c r="D634" t="str">
        <f t="shared" si="9"/>
        <v>4910992 - Imputations internes-Prestations Salaires</v>
      </c>
      <c r="E634" t="s">
        <v>900</v>
      </c>
      <c r="F634" t="s">
        <v>30</v>
      </c>
      <c r="G634" t="s">
        <v>30</v>
      </c>
      <c r="H634" t="s">
        <v>39</v>
      </c>
      <c r="J634" t="s">
        <v>33</v>
      </c>
      <c r="K634" t="s">
        <v>30</v>
      </c>
      <c r="L634" t="s">
        <v>1236</v>
      </c>
      <c r="M634" t="s">
        <v>35</v>
      </c>
      <c r="N634" t="s">
        <v>36</v>
      </c>
      <c r="O634" s="1">
        <v>40166</v>
      </c>
    </row>
    <row r="635" spans="1:15">
      <c r="A635">
        <v>4911000</v>
      </c>
      <c r="B635" t="s">
        <v>872</v>
      </c>
      <c r="C635" t="s">
        <v>873</v>
      </c>
      <c r="D635" t="str">
        <f t="shared" si="9"/>
        <v>4911000 - #Imputations internes - Transferts</v>
      </c>
      <c r="E635" t="s">
        <v>900</v>
      </c>
      <c r="F635" t="s">
        <v>30</v>
      </c>
      <c r="G635" t="s">
        <v>30</v>
      </c>
      <c r="H635" t="s">
        <v>39</v>
      </c>
      <c r="J635" t="s">
        <v>33</v>
      </c>
      <c r="K635" t="s">
        <v>30</v>
      </c>
      <c r="L635" t="s">
        <v>39</v>
      </c>
      <c r="M635" t="s">
        <v>35</v>
      </c>
      <c r="N635" t="s">
        <v>42</v>
      </c>
      <c r="O635" s="1">
        <v>39604</v>
      </c>
    </row>
    <row r="636" spans="1:15">
      <c r="A636">
        <v>4912000</v>
      </c>
      <c r="B636" t="s">
        <v>876</v>
      </c>
      <c r="C636" t="s">
        <v>877</v>
      </c>
      <c r="D636" t="str">
        <f t="shared" si="9"/>
        <v>4912000 - #Imputations internes - Prestations</v>
      </c>
      <c r="E636" t="s">
        <v>900</v>
      </c>
      <c r="F636" t="s">
        <v>30</v>
      </c>
      <c r="G636" t="s">
        <v>30</v>
      </c>
      <c r="H636" t="s">
        <v>39</v>
      </c>
      <c r="J636" t="s">
        <v>33</v>
      </c>
      <c r="K636" t="s">
        <v>30</v>
      </c>
      <c r="L636" t="s">
        <v>1236</v>
      </c>
      <c r="M636" t="s">
        <v>35</v>
      </c>
      <c r="N636" t="s">
        <v>42</v>
      </c>
      <c r="O636" s="1">
        <v>39604</v>
      </c>
    </row>
    <row r="637" spans="1:15">
      <c r="A637">
        <v>4913000</v>
      </c>
      <c r="B637" t="s">
        <v>878</v>
      </c>
      <c r="C637" t="s">
        <v>879</v>
      </c>
      <c r="D637" t="str">
        <f t="shared" si="9"/>
        <v>4913000 - #Imputations internes - OVH</v>
      </c>
      <c r="E637" t="s">
        <v>900</v>
      </c>
      <c r="F637" t="s">
        <v>30</v>
      </c>
      <c r="G637" t="s">
        <v>30</v>
      </c>
      <c r="H637" t="s">
        <v>39</v>
      </c>
      <c r="J637" t="s">
        <v>33</v>
      </c>
      <c r="K637" t="s">
        <v>30</v>
      </c>
      <c r="L637" t="s">
        <v>39</v>
      </c>
      <c r="M637" t="s">
        <v>35</v>
      </c>
      <c r="N637" t="s">
        <v>42</v>
      </c>
      <c r="O637" s="1">
        <v>39414</v>
      </c>
    </row>
    <row r="638" spans="1:15">
      <c r="A638">
        <v>4950000</v>
      </c>
      <c r="B638" t="s">
        <v>1243</v>
      </c>
      <c r="C638" t="s">
        <v>1244</v>
      </c>
      <c r="D638" t="str">
        <f t="shared" si="9"/>
        <v>4950000 - #Produits changement catégorie</v>
      </c>
      <c r="E638" t="s">
        <v>900</v>
      </c>
      <c r="F638" t="s">
        <v>30</v>
      </c>
      <c r="G638" t="s">
        <v>30</v>
      </c>
      <c r="H638" t="s">
        <v>39</v>
      </c>
      <c r="J638" t="s">
        <v>33</v>
      </c>
      <c r="K638" t="s">
        <v>30</v>
      </c>
      <c r="L638" t="s">
        <v>39</v>
      </c>
      <c r="M638" t="s">
        <v>35</v>
      </c>
      <c r="N638" t="s">
        <v>42</v>
      </c>
      <c r="O638" s="1">
        <v>39891</v>
      </c>
    </row>
    <row r="639" spans="1:15">
      <c r="A639">
        <v>4980001</v>
      </c>
      <c r="B639" t="s">
        <v>882</v>
      </c>
      <c r="C639" t="s">
        <v>883</v>
      </c>
      <c r="D639" t="str">
        <f t="shared" si="9"/>
        <v>4980001 - Imputations internes-Transferts</v>
      </c>
      <c r="E639" t="s">
        <v>900</v>
      </c>
      <c r="F639" t="s">
        <v>30</v>
      </c>
      <c r="G639" t="s">
        <v>30</v>
      </c>
      <c r="H639" t="s">
        <v>39</v>
      </c>
      <c r="J639" t="s">
        <v>33</v>
      </c>
      <c r="K639" t="s">
        <v>30</v>
      </c>
      <c r="L639" t="s">
        <v>1245</v>
      </c>
      <c r="M639" t="s">
        <v>35</v>
      </c>
      <c r="N639" t="s">
        <v>36</v>
      </c>
      <c r="O639" s="1">
        <v>40166</v>
      </c>
    </row>
    <row r="640" spans="1:15">
      <c r="A640">
        <v>4980002</v>
      </c>
      <c r="B640" t="s">
        <v>885</v>
      </c>
      <c r="C640" t="s">
        <v>886</v>
      </c>
      <c r="D640" t="str">
        <f t="shared" si="9"/>
        <v>4980002 - Imputations internes-OVH</v>
      </c>
      <c r="E640" t="s">
        <v>900</v>
      </c>
      <c r="F640" t="s">
        <v>30</v>
      </c>
      <c r="G640" t="s">
        <v>30</v>
      </c>
      <c r="H640" t="s">
        <v>39</v>
      </c>
      <c r="J640" t="s">
        <v>33</v>
      </c>
      <c r="K640" t="s">
        <v>30</v>
      </c>
      <c r="L640" t="s">
        <v>1246</v>
      </c>
      <c r="M640" t="s">
        <v>35</v>
      </c>
      <c r="N640" t="s">
        <v>36</v>
      </c>
      <c r="O640" s="1">
        <v>40166</v>
      </c>
    </row>
    <row r="641" spans="1:15">
      <c r="A641">
        <v>4980010</v>
      </c>
      <c r="B641" t="s">
        <v>888</v>
      </c>
      <c r="C641" t="s">
        <v>888</v>
      </c>
      <c r="D641" t="str">
        <f t="shared" si="9"/>
        <v>4980010 - Transfert PAT (30)</v>
      </c>
      <c r="E641" t="s">
        <v>900</v>
      </c>
      <c r="F641" t="s">
        <v>30</v>
      </c>
      <c r="G641" t="s">
        <v>30</v>
      </c>
      <c r="H641" t="s">
        <v>39</v>
      </c>
      <c r="J641" t="s">
        <v>33</v>
      </c>
      <c r="K641" t="s">
        <v>30</v>
      </c>
      <c r="L641" t="s">
        <v>1247</v>
      </c>
      <c r="M641" t="s">
        <v>35</v>
      </c>
      <c r="N641" t="s">
        <v>426</v>
      </c>
      <c r="O641" s="1">
        <v>40198</v>
      </c>
    </row>
    <row r="642" spans="1:15">
      <c r="A642">
        <v>4980020</v>
      </c>
      <c r="B642" t="s">
        <v>890</v>
      </c>
      <c r="C642" t="s">
        <v>890</v>
      </c>
      <c r="D642" t="str">
        <f t="shared" si="9"/>
        <v>4980020 - Transfert PENS (30)</v>
      </c>
      <c r="E642" t="s">
        <v>900</v>
      </c>
      <c r="F642" t="s">
        <v>30</v>
      </c>
      <c r="G642" t="s">
        <v>30</v>
      </c>
      <c r="H642" t="s">
        <v>39</v>
      </c>
      <c r="J642" t="s">
        <v>33</v>
      </c>
      <c r="K642" t="s">
        <v>30</v>
      </c>
      <c r="L642" t="s">
        <v>1245</v>
      </c>
      <c r="M642" t="s">
        <v>35</v>
      </c>
      <c r="N642" t="s">
        <v>426</v>
      </c>
      <c r="O642" s="1">
        <v>40198</v>
      </c>
    </row>
    <row r="643" spans="1:15">
      <c r="A643">
        <v>4980101</v>
      </c>
      <c r="B643" t="s">
        <v>891</v>
      </c>
      <c r="C643" t="s">
        <v>892</v>
      </c>
      <c r="D643" t="str">
        <f t="shared" ref="D643:D645" si="10">A643&amp;" "&amp;"-"&amp;" "&amp;C643</f>
        <v>4980101 - Transfert Fonct./INV.(31)</v>
      </c>
      <c r="E643" t="s">
        <v>900</v>
      </c>
      <c r="F643" t="s">
        <v>30</v>
      </c>
      <c r="G643" t="s">
        <v>30</v>
      </c>
      <c r="H643" t="s">
        <v>39</v>
      </c>
      <c r="J643" t="s">
        <v>33</v>
      </c>
      <c r="K643" t="s">
        <v>30</v>
      </c>
      <c r="L643" t="s">
        <v>1248</v>
      </c>
      <c r="M643" t="s">
        <v>35</v>
      </c>
      <c r="N643" t="s">
        <v>426</v>
      </c>
      <c r="O643" s="1">
        <v>40198</v>
      </c>
    </row>
    <row r="644" spans="1:15">
      <c r="A644">
        <v>4980106</v>
      </c>
      <c r="B644" t="s">
        <v>894</v>
      </c>
      <c r="C644" t="s">
        <v>894</v>
      </c>
      <c r="D644" t="str">
        <f t="shared" si="10"/>
        <v>4980106 - Transfert SUBV. (36)</v>
      </c>
      <c r="E644" t="s">
        <v>900</v>
      </c>
      <c r="F644" t="s">
        <v>30</v>
      </c>
      <c r="G644" t="s">
        <v>30</v>
      </c>
      <c r="H644" t="s">
        <v>39</v>
      </c>
      <c r="J644" t="s">
        <v>33</v>
      </c>
      <c r="K644" t="s">
        <v>30</v>
      </c>
      <c r="L644" t="s">
        <v>1249</v>
      </c>
      <c r="M644" t="s">
        <v>35</v>
      </c>
      <c r="N644" t="s">
        <v>426</v>
      </c>
      <c r="O644" s="1">
        <v>40198</v>
      </c>
    </row>
    <row r="645" spans="1:15">
      <c r="A645">
        <v>4980200</v>
      </c>
      <c r="B645" t="s">
        <v>1250</v>
      </c>
      <c r="C645" t="s">
        <v>1251</v>
      </c>
      <c r="D645" t="str">
        <f t="shared" si="10"/>
        <v>4980200 - Répartition Intérêts crédit</v>
      </c>
      <c r="E645" t="s">
        <v>900</v>
      </c>
      <c r="F645" t="s">
        <v>30</v>
      </c>
      <c r="G645" t="s">
        <v>30</v>
      </c>
      <c r="H645" t="s">
        <v>39</v>
      </c>
      <c r="J645" t="s">
        <v>33</v>
      </c>
      <c r="K645" t="s">
        <v>30</v>
      </c>
      <c r="L645" t="s">
        <v>1128</v>
      </c>
      <c r="M645" t="s">
        <v>35</v>
      </c>
      <c r="N645" t="s">
        <v>42</v>
      </c>
      <c r="O645" s="1">
        <v>40263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M890"/>
  <sheetViews>
    <sheetView topLeftCell="A397" workbookViewId="0">
      <selection activeCell="K424" sqref="K424"/>
    </sheetView>
  </sheetViews>
  <sheetFormatPr baseColWidth="10" defaultRowHeight="12"/>
  <cols>
    <col min="7" max="7" width="22.42578125" customWidth="1"/>
    <col min="8" max="8" width="24.28515625" customWidth="1"/>
    <col min="13" max="13" width="23" customWidth="1"/>
  </cols>
  <sheetData>
    <row r="1" spans="1:13" ht="15.75">
      <c r="A1" s="7" t="s">
        <v>2601</v>
      </c>
    </row>
    <row r="2" spans="1:13" ht="18.75" customHeight="1">
      <c r="A2" t="s">
        <v>2143</v>
      </c>
    </row>
    <row r="5" spans="1:13">
      <c r="B5" t="s">
        <v>2144</v>
      </c>
      <c r="C5" t="s">
        <v>2145</v>
      </c>
      <c r="D5" t="s">
        <v>2146</v>
      </c>
      <c r="E5" t="s">
        <v>2147</v>
      </c>
      <c r="F5" t="s">
        <v>2148</v>
      </c>
      <c r="G5" t="s">
        <v>2149</v>
      </c>
      <c r="H5" t="s">
        <v>2150</v>
      </c>
      <c r="I5" t="s">
        <v>2151</v>
      </c>
      <c r="J5" t="s">
        <v>2152</v>
      </c>
      <c r="K5" t="s">
        <v>2153</v>
      </c>
      <c r="L5" t="s">
        <v>2154</v>
      </c>
      <c r="M5" t="s">
        <v>2602</v>
      </c>
    </row>
    <row r="7" spans="1:13">
      <c r="B7">
        <v>200</v>
      </c>
      <c r="C7" t="s">
        <v>1272</v>
      </c>
      <c r="D7">
        <v>35</v>
      </c>
      <c r="F7">
        <v>1</v>
      </c>
      <c r="G7" t="s">
        <v>2155</v>
      </c>
      <c r="H7" t="s">
        <v>2155</v>
      </c>
      <c r="K7" t="s">
        <v>2156</v>
      </c>
      <c r="M7" t="str">
        <f>F7&amp;" "&amp;"-"&amp;" "&amp;H7</f>
        <v>1 - Comptes de bilan</v>
      </c>
    </row>
    <row r="8" spans="1:13">
      <c r="B8">
        <v>200</v>
      </c>
      <c r="C8" t="s">
        <v>1272</v>
      </c>
      <c r="D8">
        <v>35</v>
      </c>
      <c r="F8">
        <v>11</v>
      </c>
      <c r="G8" t="s">
        <v>1273</v>
      </c>
      <c r="H8" t="s">
        <v>1273</v>
      </c>
      <c r="K8" t="s">
        <v>1274</v>
      </c>
      <c r="M8" t="str">
        <f t="shared" ref="M8:M71" si="0">F8&amp;" "&amp;"-"&amp;" "&amp;H8</f>
        <v>11 - #Pour comptes bilan</v>
      </c>
    </row>
    <row r="9" spans="1:13">
      <c r="B9">
        <v>200</v>
      </c>
      <c r="C9" t="s">
        <v>1272</v>
      </c>
      <c r="D9">
        <v>35</v>
      </c>
      <c r="F9">
        <v>3</v>
      </c>
      <c r="G9" t="s">
        <v>2157</v>
      </c>
      <c r="H9" t="s">
        <v>2157</v>
      </c>
      <c r="K9" t="s">
        <v>2158</v>
      </c>
      <c r="M9" t="str">
        <f t="shared" si="0"/>
        <v>3 - Charges</v>
      </c>
    </row>
    <row r="10" spans="1:13">
      <c r="B10">
        <v>200</v>
      </c>
      <c r="C10" t="s">
        <v>1272</v>
      </c>
      <c r="D10">
        <v>35</v>
      </c>
      <c r="F10">
        <v>30</v>
      </c>
      <c r="G10" t="s">
        <v>2159</v>
      </c>
      <c r="H10" t="s">
        <v>2159</v>
      </c>
      <c r="K10" t="s">
        <v>2160</v>
      </c>
      <c r="M10" t="str">
        <f t="shared" si="0"/>
        <v>30 - Charges de personnel</v>
      </c>
    </row>
    <row r="11" spans="1:13">
      <c r="B11">
        <v>200</v>
      </c>
      <c r="C11" t="s">
        <v>1272</v>
      </c>
      <c r="D11">
        <v>35</v>
      </c>
      <c r="F11">
        <v>300</v>
      </c>
      <c r="G11" t="s">
        <v>1275</v>
      </c>
      <c r="H11" t="s">
        <v>1275</v>
      </c>
      <c r="K11" t="s">
        <v>1276</v>
      </c>
      <c r="M11" t="str">
        <f t="shared" si="0"/>
        <v>300 - Salaires Fonds</v>
      </c>
    </row>
    <row r="12" spans="1:13">
      <c r="B12">
        <v>200</v>
      </c>
      <c r="C12" t="s">
        <v>1272</v>
      </c>
      <c r="D12">
        <v>35</v>
      </c>
      <c r="F12">
        <v>3000</v>
      </c>
      <c r="G12" t="s">
        <v>1277</v>
      </c>
      <c r="H12" t="s">
        <v>1278</v>
      </c>
      <c r="K12" t="s">
        <v>1279</v>
      </c>
      <c r="M12" t="str">
        <f t="shared" si="0"/>
        <v>3000 - #Traitements disponibles</v>
      </c>
    </row>
    <row r="13" spans="1:13">
      <c r="B13">
        <v>200</v>
      </c>
      <c r="C13" t="s">
        <v>1272</v>
      </c>
      <c r="D13">
        <v>35</v>
      </c>
      <c r="F13">
        <v>3001</v>
      </c>
      <c r="G13" t="s">
        <v>1280</v>
      </c>
      <c r="H13" t="s">
        <v>1280</v>
      </c>
      <c r="K13" t="s">
        <v>1281</v>
      </c>
      <c r="M13" t="str">
        <f t="shared" si="0"/>
        <v>3001 - #Salaires engagés</v>
      </c>
    </row>
    <row r="14" spans="1:13">
      <c r="B14">
        <v>200</v>
      </c>
      <c r="C14" t="s">
        <v>1272</v>
      </c>
      <c r="D14">
        <v>35</v>
      </c>
      <c r="F14">
        <v>301</v>
      </c>
      <c r="G14" t="s">
        <v>1282</v>
      </c>
      <c r="H14" t="s">
        <v>1282</v>
      </c>
      <c r="K14" t="s">
        <v>1283</v>
      </c>
      <c r="M14" t="str">
        <f t="shared" si="0"/>
        <v>301 - Salaires PAT</v>
      </c>
    </row>
    <row r="15" spans="1:13">
      <c r="B15">
        <v>200</v>
      </c>
      <c r="C15" t="s">
        <v>1272</v>
      </c>
      <c r="D15">
        <v>35</v>
      </c>
      <c r="F15">
        <v>3010</v>
      </c>
      <c r="G15" t="s">
        <v>27</v>
      </c>
      <c r="H15" t="s">
        <v>27</v>
      </c>
      <c r="K15" t="s">
        <v>1284</v>
      </c>
      <c r="M15" t="str">
        <f t="shared" si="0"/>
        <v>3010 - Traitement personnel</v>
      </c>
    </row>
    <row r="16" spans="1:13">
      <c r="B16">
        <v>200</v>
      </c>
      <c r="C16" t="s">
        <v>1272</v>
      </c>
      <c r="D16">
        <v>35</v>
      </c>
      <c r="F16">
        <v>3010000</v>
      </c>
      <c r="G16" t="s">
        <v>27</v>
      </c>
      <c r="H16" t="s">
        <v>28</v>
      </c>
      <c r="K16" t="s">
        <v>1284</v>
      </c>
      <c r="M16" t="str">
        <f t="shared" si="0"/>
        <v>3010000 - Traitement du personnel administratif</v>
      </c>
    </row>
    <row r="17" spans="2:13">
      <c r="B17">
        <v>200</v>
      </c>
      <c r="C17" t="s">
        <v>1272</v>
      </c>
      <c r="D17">
        <v>35</v>
      </c>
      <c r="F17">
        <v>3010100</v>
      </c>
      <c r="G17" t="s">
        <v>37</v>
      </c>
      <c r="H17" t="s">
        <v>38</v>
      </c>
      <c r="K17" t="s">
        <v>1285</v>
      </c>
      <c r="M17" t="str">
        <f t="shared" si="0"/>
        <v>3010100 - #Traitement personnel administratif</v>
      </c>
    </row>
    <row r="18" spans="2:13">
      <c r="B18">
        <v>200</v>
      </c>
      <c r="C18" t="s">
        <v>1272</v>
      </c>
      <c r="D18">
        <v>35</v>
      </c>
      <c r="F18">
        <v>3010114</v>
      </c>
      <c r="G18" t="s">
        <v>41</v>
      </c>
      <c r="H18" t="s">
        <v>41</v>
      </c>
      <c r="K18" t="s">
        <v>1286</v>
      </c>
      <c r="M18" t="str">
        <f t="shared" si="0"/>
        <v>3010114 - #Non-dépenses PAT</v>
      </c>
    </row>
    <row r="19" spans="2:13">
      <c r="B19">
        <v>200</v>
      </c>
      <c r="C19" t="s">
        <v>1272</v>
      </c>
      <c r="D19">
        <v>35</v>
      </c>
      <c r="F19">
        <v>3010115</v>
      </c>
      <c r="G19" t="s">
        <v>43</v>
      </c>
      <c r="H19" t="s">
        <v>43</v>
      </c>
      <c r="K19" t="s">
        <v>1287</v>
      </c>
      <c r="M19" t="str">
        <f t="shared" si="0"/>
        <v>3010115 - #Plan économie PAT</v>
      </c>
    </row>
    <row r="20" spans="2:13">
      <c r="B20">
        <v>200</v>
      </c>
      <c r="C20" t="s">
        <v>1272</v>
      </c>
      <c r="D20">
        <v>35</v>
      </c>
      <c r="F20">
        <v>3010120</v>
      </c>
      <c r="G20" t="s">
        <v>44</v>
      </c>
      <c r="H20" t="s">
        <v>45</v>
      </c>
      <c r="K20" t="s">
        <v>1288</v>
      </c>
      <c r="M20" t="str">
        <f t="shared" si="0"/>
        <v>3010120 - #RH Traitement personnel administratif</v>
      </c>
    </row>
    <row r="21" spans="2:13">
      <c r="B21">
        <v>200</v>
      </c>
      <c r="C21" t="s">
        <v>1272</v>
      </c>
      <c r="D21">
        <v>35</v>
      </c>
      <c r="F21">
        <v>3010200</v>
      </c>
      <c r="G21" t="s">
        <v>47</v>
      </c>
      <c r="H21" t="s">
        <v>48</v>
      </c>
      <c r="K21" t="s">
        <v>1289</v>
      </c>
      <c r="M21" t="str">
        <f t="shared" si="0"/>
        <v>3010200 - #Traitement personnel technique</v>
      </c>
    </row>
    <row r="22" spans="2:13">
      <c r="B22">
        <v>200</v>
      </c>
      <c r="C22" t="s">
        <v>1272</v>
      </c>
      <c r="D22">
        <v>35</v>
      </c>
      <c r="F22">
        <v>3010212</v>
      </c>
      <c r="G22" t="s">
        <v>49</v>
      </c>
      <c r="H22" t="s">
        <v>50</v>
      </c>
      <c r="K22" t="s">
        <v>1290</v>
      </c>
      <c r="M22" t="str">
        <f t="shared" si="0"/>
        <v>3010212 - #Economie temporaire PAT</v>
      </c>
    </row>
    <row r="23" spans="2:13">
      <c r="B23">
        <v>200</v>
      </c>
      <c r="C23" t="s">
        <v>1272</v>
      </c>
      <c r="D23">
        <v>35</v>
      </c>
      <c r="F23">
        <v>3010220</v>
      </c>
      <c r="G23" t="s">
        <v>51</v>
      </c>
      <c r="H23" t="s">
        <v>52</v>
      </c>
      <c r="K23" t="s">
        <v>1291</v>
      </c>
      <c r="M23" t="str">
        <f t="shared" si="0"/>
        <v>3010220 - #RH Traitement personnel technique</v>
      </c>
    </row>
    <row r="24" spans="2:13">
      <c r="B24">
        <v>200</v>
      </c>
      <c r="C24" t="s">
        <v>1272</v>
      </c>
      <c r="D24">
        <v>35</v>
      </c>
      <c r="F24">
        <v>3010250</v>
      </c>
      <c r="G24" t="s">
        <v>1292</v>
      </c>
      <c r="H24" t="s">
        <v>1293</v>
      </c>
      <c r="K24" t="s">
        <v>1294</v>
      </c>
      <c r="M24" t="str">
        <f t="shared" si="0"/>
        <v>3010250 - #Retenue pour grève (PAT)</v>
      </c>
    </row>
    <row r="25" spans="2:13">
      <c r="B25">
        <v>200</v>
      </c>
      <c r="C25" t="s">
        <v>1272</v>
      </c>
      <c r="D25">
        <v>35</v>
      </c>
      <c r="F25">
        <v>3010300</v>
      </c>
      <c r="G25" t="s">
        <v>57</v>
      </c>
      <c r="H25" t="s">
        <v>58</v>
      </c>
      <c r="K25" t="s">
        <v>1295</v>
      </c>
      <c r="M25" t="str">
        <f t="shared" si="0"/>
        <v>3010300 - #Traitement personnel auxiliaire</v>
      </c>
    </row>
    <row r="26" spans="2:13">
      <c r="B26">
        <v>200</v>
      </c>
      <c r="C26" t="s">
        <v>1272</v>
      </c>
      <c r="D26">
        <v>35</v>
      </c>
      <c r="F26">
        <v>3010301</v>
      </c>
      <c r="G26" t="s">
        <v>59</v>
      </c>
      <c r="H26" t="s">
        <v>60</v>
      </c>
      <c r="K26" t="s">
        <v>1296</v>
      </c>
      <c r="M26" t="str">
        <f t="shared" si="0"/>
        <v>3010301 - Traitement auxiliaires suppléants PAT</v>
      </c>
    </row>
    <row r="27" spans="2:13">
      <c r="B27">
        <v>200</v>
      </c>
      <c r="C27" t="s">
        <v>1272</v>
      </c>
      <c r="D27">
        <v>35</v>
      </c>
      <c r="F27">
        <v>3010310</v>
      </c>
      <c r="G27" t="s">
        <v>130</v>
      </c>
      <c r="H27" t="s">
        <v>131</v>
      </c>
      <c r="K27" t="s">
        <v>1297</v>
      </c>
      <c r="M27" t="str">
        <f t="shared" si="0"/>
        <v>3010310 - #RH salaires temporaires professeurs DIP</v>
      </c>
    </row>
    <row r="28" spans="2:13">
      <c r="B28">
        <v>200</v>
      </c>
      <c r="C28" t="s">
        <v>1272</v>
      </c>
      <c r="D28">
        <v>35</v>
      </c>
      <c r="F28">
        <v>3010320</v>
      </c>
      <c r="G28" t="s">
        <v>66</v>
      </c>
      <c r="H28" t="s">
        <v>1298</v>
      </c>
      <c r="K28" t="s">
        <v>1299</v>
      </c>
      <c r="M28" t="str">
        <f t="shared" si="0"/>
        <v>3010320 - #RH Traitement salaires bruts temporaires</v>
      </c>
    </row>
    <row r="29" spans="2:13">
      <c r="B29">
        <v>200</v>
      </c>
      <c r="C29" t="s">
        <v>1272</v>
      </c>
      <c r="D29">
        <v>35</v>
      </c>
      <c r="F29">
        <v>3010400</v>
      </c>
      <c r="G29" t="s">
        <v>68</v>
      </c>
      <c r="H29" t="s">
        <v>69</v>
      </c>
      <c r="K29" t="s">
        <v>1300</v>
      </c>
      <c r="M29" t="str">
        <f t="shared" si="0"/>
        <v>3010400 - #Traitement des apprentis</v>
      </c>
    </row>
    <row r="30" spans="2:13">
      <c r="B30">
        <v>200</v>
      </c>
      <c r="C30" t="s">
        <v>1272</v>
      </c>
      <c r="D30">
        <v>35</v>
      </c>
      <c r="F30">
        <v>3010401</v>
      </c>
      <c r="G30" t="s">
        <v>70</v>
      </c>
      <c r="H30" t="s">
        <v>71</v>
      </c>
      <c r="K30" t="s">
        <v>1301</v>
      </c>
      <c r="M30" t="str">
        <f t="shared" si="0"/>
        <v>3010401 - Traitement des apprentis</v>
      </c>
    </row>
    <row r="31" spans="2:13">
      <c r="B31">
        <v>200</v>
      </c>
      <c r="C31" t="s">
        <v>1272</v>
      </c>
      <c r="D31">
        <v>35</v>
      </c>
      <c r="F31">
        <v>3010410</v>
      </c>
      <c r="G31" t="s">
        <v>73</v>
      </c>
      <c r="H31" t="s">
        <v>74</v>
      </c>
      <c r="K31" t="s">
        <v>1302</v>
      </c>
      <c r="M31" t="str">
        <f t="shared" si="0"/>
        <v>3010410 - Traitement des stagiaires</v>
      </c>
    </row>
    <row r="32" spans="2:13">
      <c r="B32">
        <v>200</v>
      </c>
      <c r="C32" t="s">
        <v>1272</v>
      </c>
      <c r="D32">
        <v>35</v>
      </c>
      <c r="F32">
        <v>3010500</v>
      </c>
      <c r="G32" t="s">
        <v>76</v>
      </c>
      <c r="H32" t="s">
        <v>77</v>
      </c>
      <c r="K32" t="s">
        <v>1303</v>
      </c>
      <c r="M32" t="str">
        <f t="shared" si="0"/>
        <v>3010500 - #Traitement des stagiaires</v>
      </c>
    </row>
    <row r="33" spans="2:13">
      <c r="B33">
        <v>200</v>
      </c>
      <c r="C33" t="s">
        <v>1272</v>
      </c>
      <c r="D33">
        <v>35</v>
      </c>
      <c r="F33">
        <v>3010501</v>
      </c>
      <c r="G33" t="s">
        <v>78</v>
      </c>
      <c r="H33" t="s">
        <v>79</v>
      </c>
      <c r="K33" t="s">
        <v>1304</v>
      </c>
      <c r="M33" t="str">
        <f t="shared" si="0"/>
        <v>3010501 - Heures supplémentaires</v>
      </c>
    </row>
    <row r="34" spans="2:13">
      <c r="B34">
        <v>200</v>
      </c>
      <c r="C34" t="s">
        <v>1272</v>
      </c>
      <c r="D34">
        <v>35</v>
      </c>
      <c r="F34">
        <v>3010520</v>
      </c>
      <c r="G34" t="s">
        <v>254</v>
      </c>
      <c r="H34" t="s">
        <v>255</v>
      </c>
      <c r="K34" t="s">
        <v>1305</v>
      </c>
      <c r="M34" t="str">
        <f t="shared" si="0"/>
        <v>3010520 - Indemnités inconvénients de service</v>
      </c>
    </row>
    <row r="35" spans="2:13">
      <c r="B35">
        <v>200</v>
      </c>
      <c r="C35" t="s">
        <v>1272</v>
      </c>
      <c r="D35">
        <v>35</v>
      </c>
      <c r="F35">
        <v>3010590</v>
      </c>
      <c r="G35" t="s">
        <v>1306</v>
      </c>
      <c r="H35" t="s">
        <v>1306</v>
      </c>
      <c r="K35" t="s">
        <v>1307</v>
      </c>
      <c r="M35" t="str">
        <f t="shared" si="0"/>
        <v>3010590 - Autres Indemnités</v>
      </c>
    </row>
    <row r="36" spans="2:13">
      <c r="B36">
        <v>200</v>
      </c>
      <c r="C36" t="s">
        <v>1272</v>
      </c>
      <c r="D36">
        <v>35</v>
      </c>
      <c r="F36">
        <v>3010591</v>
      </c>
      <c r="G36" t="s">
        <v>86</v>
      </c>
      <c r="H36" t="s">
        <v>87</v>
      </c>
      <c r="K36" t="s">
        <v>1308</v>
      </c>
      <c r="M36" t="str">
        <f t="shared" si="0"/>
        <v>3010591 - Indemnités spéciales de fonction PAT</v>
      </c>
    </row>
    <row r="37" spans="2:13">
      <c r="B37">
        <v>200</v>
      </c>
      <c r="C37" t="s">
        <v>1272</v>
      </c>
      <c r="D37">
        <v>35</v>
      </c>
      <c r="F37">
        <v>30107</v>
      </c>
      <c r="G37" t="s">
        <v>1309</v>
      </c>
      <c r="H37" t="s">
        <v>1309</v>
      </c>
      <c r="K37" t="s">
        <v>1310</v>
      </c>
      <c r="M37" t="str">
        <f t="shared" si="0"/>
        <v>30107 - 13ème salaire PAT</v>
      </c>
    </row>
    <row r="38" spans="2:13">
      <c r="B38">
        <v>200</v>
      </c>
      <c r="C38" t="s">
        <v>1272</v>
      </c>
      <c r="D38">
        <v>35</v>
      </c>
      <c r="F38">
        <v>3010700</v>
      </c>
      <c r="G38" t="s">
        <v>88</v>
      </c>
      <c r="H38" t="s">
        <v>89</v>
      </c>
      <c r="K38" t="s">
        <v>1311</v>
      </c>
      <c r="M38" t="str">
        <f t="shared" si="0"/>
        <v>3010700 - #Prov.brut 13ème salaire PAT</v>
      </c>
    </row>
    <row r="39" spans="2:13">
      <c r="B39">
        <v>200</v>
      </c>
      <c r="C39" t="s">
        <v>1272</v>
      </c>
      <c r="D39">
        <v>35</v>
      </c>
      <c r="F39">
        <v>3010880</v>
      </c>
      <c r="G39" t="s">
        <v>90</v>
      </c>
      <c r="H39" t="s">
        <v>91</v>
      </c>
      <c r="K39" t="s">
        <v>1312</v>
      </c>
      <c r="M39" t="str">
        <f t="shared" si="0"/>
        <v>3010880 - Dotation et utilisation provisions 13ème salaire P</v>
      </c>
    </row>
    <row r="40" spans="2:13">
      <c r="B40">
        <v>200</v>
      </c>
      <c r="C40" t="s">
        <v>1272</v>
      </c>
      <c r="D40">
        <v>35</v>
      </c>
      <c r="F40">
        <v>3010900</v>
      </c>
      <c r="G40" t="s">
        <v>93</v>
      </c>
      <c r="H40" t="s">
        <v>94</v>
      </c>
      <c r="K40" t="s">
        <v>1313</v>
      </c>
      <c r="M40" t="str">
        <f t="shared" si="0"/>
        <v>3010900 - Traitements remboursés par des tiers PAT</v>
      </c>
    </row>
    <row r="41" spans="2:13">
      <c r="B41">
        <v>200</v>
      </c>
      <c r="C41" t="s">
        <v>1272</v>
      </c>
      <c r="D41">
        <v>35</v>
      </c>
      <c r="F41">
        <v>3011</v>
      </c>
      <c r="G41" t="s">
        <v>1314</v>
      </c>
      <c r="H41" t="s">
        <v>1314</v>
      </c>
      <c r="K41" t="s">
        <v>1315</v>
      </c>
      <c r="M41" t="str">
        <f t="shared" si="0"/>
        <v>3011 - Primes PAT</v>
      </c>
    </row>
    <row r="42" spans="2:13">
      <c r="B42">
        <v>200</v>
      </c>
      <c r="C42" t="s">
        <v>1272</v>
      </c>
      <c r="D42">
        <v>35</v>
      </c>
      <c r="F42">
        <v>3011000</v>
      </c>
      <c r="G42" t="s">
        <v>1316</v>
      </c>
      <c r="H42" t="s">
        <v>1316</v>
      </c>
      <c r="K42" t="s">
        <v>1317</v>
      </c>
      <c r="M42" t="str">
        <f t="shared" si="0"/>
        <v>3011000 - #Primes PAT</v>
      </c>
    </row>
    <row r="43" spans="2:13">
      <c r="B43">
        <v>200</v>
      </c>
      <c r="C43" t="s">
        <v>1272</v>
      </c>
      <c r="D43">
        <v>35</v>
      </c>
      <c r="F43">
        <v>3011020</v>
      </c>
      <c r="G43" t="s">
        <v>97</v>
      </c>
      <c r="H43" t="s">
        <v>97</v>
      </c>
      <c r="K43" t="s">
        <v>1318</v>
      </c>
      <c r="M43" t="str">
        <f t="shared" si="0"/>
        <v>3011020 - #RH Primes PAT</v>
      </c>
    </row>
    <row r="44" spans="2:13">
      <c r="B44">
        <v>200</v>
      </c>
      <c r="C44" t="s">
        <v>1272</v>
      </c>
      <c r="D44">
        <v>35</v>
      </c>
      <c r="F44">
        <v>3011100</v>
      </c>
      <c r="G44" t="s">
        <v>99</v>
      </c>
      <c r="H44" t="s">
        <v>99</v>
      </c>
      <c r="K44" t="s">
        <v>1319</v>
      </c>
      <c r="M44" t="str">
        <f t="shared" si="0"/>
        <v>3011100 - #Bonus social PAT</v>
      </c>
    </row>
    <row r="45" spans="2:13">
      <c r="B45">
        <v>200</v>
      </c>
      <c r="C45" t="s">
        <v>1272</v>
      </c>
      <c r="D45">
        <v>35</v>
      </c>
      <c r="F45">
        <v>3011200</v>
      </c>
      <c r="G45" t="s">
        <v>100</v>
      </c>
      <c r="H45" t="s">
        <v>101</v>
      </c>
      <c r="K45" t="s">
        <v>1320</v>
      </c>
      <c r="M45" t="str">
        <f t="shared" si="0"/>
        <v>3011200 - #Indemnités cadres administratifs</v>
      </c>
    </row>
    <row r="46" spans="2:13">
      <c r="B46">
        <v>200</v>
      </c>
      <c r="C46" t="s">
        <v>1272</v>
      </c>
      <c r="D46">
        <v>35</v>
      </c>
      <c r="F46">
        <v>3011300</v>
      </c>
      <c r="G46" t="s">
        <v>102</v>
      </c>
      <c r="H46" t="s">
        <v>103</v>
      </c>
      <c r="K46" t="s">
        <v>1321</v>
      </c>
      <c r="M46" t="str">
        <f t="shared" si="0"/>
        <v>3011300 - #Indemnités inconvénients de service</v>
      </c>
    </row>
    <row r="47" spans="2:13">
      <c r="B47">
        <v>200</v>
      </c>
      <c r="C47" t="s">
        <v>1272</v>
      </c>
      <c r="D47">
        <v>35</v>
      </c>
      <c r="F47">
        <v>3011400</v>
      </c>
      <c r="G47" t="s">
        <v>104</v>
      </c>
      <c r="H47" t="s">
        <v>105</v>
      </c>
      <c r="K47" t="s">
        <v>1322</v>
      </c>
      <c r="M47" t="str">
        <f t="shared" si="0"/>
        <v>3011400 - #Indemnités pour commissions</v>
      </c>
    </row>
    <row r="48" spans="2:13">
      <c r="B48">
        <v>200</v>
      </c>
      <c r="C48" t="s">
        <v>1272</v>
      </c>
      <c r="D48">
        <v>35</v>
      </c>
      <c r="F48">
        <v>3011500</v>
      </c>
      <c r="G48" t="s">
        <v>106</v>
      </c>
      <c r="H48" t="s">
        <v>107</v>
      </c>
      <c r="K48" t="s">
        <v>1323</v>
      </c>
      <c r="M48" t="str">
        <f t="shared" si="0"/>
        <v>3011500 - #Indemnités de fonction PAT</v>
      </c>
    </row>
    <row r="49" spans="2:13">
      <c r="B49">
        <v>200</v>
      </c>
      <c r="C49" t="s">
        <v>1272</v>
      </c>
      <c r="D49">
        <v>35</v>
      </c>
      <c r="F49">
        <v>3011600</v>
      </c>
      <c r="G49" t="s">
        <v>108</v>
      </c>
      <c r="H49" t="s">
        <v>108</v>
      </c>
      <c r="K49" t="s">
        <v>1324</v>
      </c>
      <c r="M49" t="str">
        <f t="shared" si="0"/>
        <v>3011600 - #Complément salaire</v>
      </c>
    </row>
    <row r="50" spans="2:13">
      <c r="B50">
        <v>200</v>
      </c>
      <c r="C50" t="s">
        <v>1272</v>
      </c>
      <c r="D50">
        <v>35</v>
      </c>
      <c r="F50">
        <v>3012</v>
      </c>
      <c r="G50" t="s">
        <v>1325</v>
      </c>
      <c r="H50" t="s">
        <v>1325</v>
      </c>
      <c r="K50" t="s">
        <v>1326</v>
      </c>
      <c r="M50" t="str">
        <f t="shared" si="0"/>
        <v>3012 - Prime fidélité</v>
      </c>
    </row>
    <row r="51" spans="2:13">
      <c r="B51">
        <v>200</v>
      </c>
      <c r="C51" t="s">
        <v>1272</v>
      </c>
      <c r="D51">
        <v>35</v>
      </c>
      <c r="F51">
        <v>3012000</v>
      </c>
      <c r="G51" t="s">
        <v>109</v>
      </c>
      <c r="H51" t="s">
        <v>109</v>
      </c>
      <c r="K51" t="s">
        <v>1327</v>
      </c>
      <c r="M51" t="str">
        <f t="shared" si="0"/>
        <v>3012000 - #Fidélité PAT</v>
      </c>
    </row>
    <row r="52" spans="2:13">
      <c r="B52">
        <v>200</v>
      </c>
      <c r="C52" t="s">
        <v>1272</v>
      </c>
      <c r="D52">
        <v>35</v>
      </c>
      <c r="F52">
        <v>3012020</v>
      </c>
      <c r="G52" t="s">
        <v>110</v>
      </c>
      <c r="H52" t="s">
        <v>110</v>
      </c>
      <c r="K52" t="s">
        <v>1328</v>
      </c>
      <c r="M52" t="str">
        <f t="shared" si="0"/>
        <v>3012020 - #RH Fidélité PAT</v>
      </c>
    </row>
    <row r="53" spans="2:13">
      <c r="B53">
        <v>200</v>
      </c>
      <c r="C53" t="s">
        <v>1272</v>
      </c>
      <c r="D53">
        <v>35</v>
      </c>
      <c r="F53">
        <v>3013000</v>
      </c>
      <c r="G53" t="s">
        <v>111</v>
      </c>
      <c r="H53" t="s">
        <v>111</v>
      </c>
      <c r="K53" t="s">
        <v>1329</v>
      </c>
      <c r="M53" t="str">
        <f t="shared" si="0"/>
        <v>3013000 - #Autres coûts PAT</v>
      </c>
    </row>
    <row r="54" spans="2:13">
      <c r="B54">
        <v>200</v>
      </c>
      <c r="C54" t="s">
        <v>1272</v>
      </c>
      <c r="D54">
        <v>35</v>
      </c>
      <c r="F54">
        <v>3014000</v>
      </c>
      <c r="G54" t="s">
        <v>112</v>
      </c>
      <c r="H54" t="s">
        <v>112</v>
      </c>
      <c r="K54" t="s">
        <v>1330</v>
      </c>
      <c r="M54" t="str">
        <f t="shared" si="0"/>
        <v>3014000 - #Annuités</v>
      </c>
    </row>
    <row r="55" spans="2:13">
      <c r="B55">
        <v>200</v>
      </c>
      <c r="C55" t="s">
        <v>1272</v>
      </c>
      <c r="D55">
        <v>35</v>
      </c>
      <c r="F55">
        <v>3015000</v>
      </c>
      <c r="G55" t="s">
        <v>113</v>
      </c>
      <c r="H55" t="s">
        <v>114</v>
      </c>
      <c r="K55" t="s">
        <v>1331</v>
      </c>
      <c r="M55" t="str">
        <f t="shared" si="0"/>
        <v>3015000 - #Indexation coût de la vie</v>
      </c>
    </row>
    <row r="56" spans="2:13">
      <c r="B56">
        <v>200</v>
      </c>
      <c r="C56" t="s">
        <v>1272</v>
      </c>
      <c r="D56">
        <v>35</v>
      </c>
      <c r="F56">
        <v>3016000</v>
      </c>
      <c r="G56" t="s">
        <v>115</v>
      </c>
      <c r="H56" t="s">
        <v>115</v>
      </c>
      <c r="K56" t="s">
        <v>1332</v>
      </c>
      <c r="M56" t="str">
        <f t="shared" si="0"/>
        <v>3016000 - #Plend PAT</v>
      </c>
    </row>
    <row r="57" spans="2:13">
      <c r="B57">
        <v>200</v>
      </c>
      <c r="C57" t="s">
        <v>1272</v>
      </c>
      <c r="D57">
        <v>35</v>
      </c>
      <c r="F57">
        <v>3019301</v>
      </c>
      <c r="G57" t="s">
        <v>116</v>
      </c>
      <c r="H57" t="s">
        <v>1333</v>
      </c>
      <c r="K57" t="s">
        <v>1334</v>
      </c>
      <c r="M57" t="str">
        <f t="shared" si="0"/>
        <v>3019301 - #Traitement remboursés par des tiers PAT</v>
      </c>
    </row>
    <row r="58" spans="2:13">
      <c r="B58">
        <v>200</v>
      </c>
      <c r="C58" t="s">
        <v>1272</v>
      </c>
      <c r="D58">
        <v>35</v>
      </c>
      <c r="F58">
        <v>302</v>
      </c>
      <c r="G58" t="s">
        <v>1335</v>
      </c>
      <c r="H58" t="s">
        <v>1336</v>
      </c>
      <c r="K58" t="s">
        <v>1337</v>
      </c>
      <c r="M58" t="str">
        <f t="shared" si="0"/>
        <v>302 - Salaires des enseignants</v>
      </c>
    </row>
    <row r="59" spans="2:13">
      <c r="B59">
        <v>200</v>
      </c>
      <c r="C59" t="s">
        <v>1272</v>
      </c>
      <c r="D59">
        <v>35</v>
      </c>
      <c r="F59">
        <v>3020001</v>
      </c>
      <c r="G59" t="s">
        <v>118</v>
      </c>
      <c r="H59" t="s">
        <v>119</v>
      </c>
      <c r="K59" t="s">
        <v>1338</v>
      </c>
      <c r="M59" t="str">
        <f t="shared" si="0"/>
        <v>3020001 - Traitement des enseignants</v>
      </c>
    </row>
    <row r="60" spans="2:13">
      <c r="B60">
        <v>200</v>
      </c>
      <c r="C60" t="s">
        <v>1272</v>
      </c>
      <c r="D60">
        <v>35</v>
      </c>
      <c r="F60">
        <v>3020002</v>
      </c>
      <c r="G60" t="s">
        <v>123</v>
      </c>
      <c r="H60" t="s">
        <v>124</v>
      </c>
      <c r="K60" t="s">
        <v>1339</v>
      </c>
      <c r="M60" t="str">
        <f t="shared" si="0"/>
        <v>3020002 - Traitement permanents fonds UE</v>
      </c>
    </row>
    <row r="61" spans="2:13">
      <c r="B61">
        <v>200</v>
      </c>
      <c r="C61" t="s">
        <v>1272</v>
      </c>
      <c r="D61">
        <v>35</v>
      </c>
      <c r="F61">
        <v>30201</v>
      </c>
      <c r="G61" t="s">
        <v>1340</v>
      </c>
      <c r="H61" t="s">
        <v>1340</v>
      </c>
      <c r="K61" t="s">
        <v>1341</v>
      </c>
      <c r="M61" t="str">
        <f t="shared" si="0"/>
        <v>30201 - Traitement profs</v>
      </c>
    </row>
    <row r="62" spans="2:13">
      <c r="B62">
        <v>200</v>
      </c>
      <c r="C62" t="s">
        <v>1272</v>
      </c>
      <c r="D62">
        <v>35</v>
      </c>
      <c r="F62">
        <v>3020100</v>
      </c>
      <c r="G62" t="s">
        <v>125</v>
      </c>
      <c r="H62" t="s">
        <v>126</v>
      </c>
      <c r="K62" t="s">
        <v>1342</v>
      </c>
      <c r="M62" t="str">
        <f t="shared" si="0"/>
        <v>3020100 - #Traitement professeurs</v>
      </c>
    </row>
    <row r="63" spans="2:13">
      <c r="B63">
        <v>200</v>
      </c>
      <c r="C63" t="s">
        <v>1272</v>
      </c>
      <c r="D63">
        <v>35</v>
      </c>
      <c r="F63">
        <v>3020101</v>
      </c>
      <c r="G63" t="s">
        <v>127</v>
      </c>
      <c r="H63" t="s">
        <v>128</v>
      </c>
      <c r="K63" t="s">
        <v>1343</v>
      </c>
      <c r="M63" t="str">
        <f t="shared" si="0"/>
        <v>3020101 - Traitement auxiliaires suppléants PENS</v>
      </c>
    </row>
    <row r="64" spans="2:13">
      <c r="B64">
        <v>200</v>
      </c>
      <c r="C64" t="s">
        <v>1272</v>
      </c>
      <c r="D64">
        <v>35</v>
      </c>
      <c r="F64">
        <v>3020110</v>
      </c>
      <c r="G64" t="s">
        <v>130</v>
      </c>
      <c r="H64" t="s">
        <v>131</v>
      </c>
      <c r="K64" t="s">
        <v>1297</v>
      </c>
      <c r="M64" t="str">
        <f t="shared" si="0"/>
        <v>3020110 - #RH salaires temporaires professeurs DIP</v>
      </c>
    </row>
    <row r="65" spans="2:13">
      <c r="B65">
        <v>200</v>
      </c>
      <c r="C65" t="s">
        <v>1272</v>
      </c>
      <c r="D65">
        <v>35</v>
      </c>
      <c r="F65">
        <v>3020112</v>
      </c>
      <c r="G65" t="s">
        <v>132</v>
      </c>
      <c r="H65" t="s">
        <v>133</v>
      </c>
      <c r="K65" t="s">
        <v>1344</v>
      </c>
      <c r="M65" t="str">
        <f t="shared" si="0"/>
        <v>3020112 - #Economie temporaire professeurs</v>
      </c>
    </row>
    <row r="66" spans="2:13">
      <c r="B66">
        <v>200</v>
      </c>
      <c r="C66" t="s">
        <v>1272</v>
      </c>
      <c r="D66">
        <v>35</v>
      </c>
      <c r="F66">
        <v>3020114</v>
      </c>
      <c r="G66" t="s">
        <v>134</v>
      </c>
      <c r="H66" t="s">
        <v>135</v>
      </c>
      <c r="K66" t="s">
        <v>1345</v>
      </c>
      <c r="M66" t="str">
        <f t="shared" si="0"/>
        <v>3020114 - #Non-dépenses corps professoral</v>
      </c>
    </row>
    <row r="67" spans="2:13">
      <c r="B67">
        <v>200</v>
      </c>
      <c r="C67" t="s">
        <v>1272</v>
      </c>
      <c r="D67">
        <v>35</v>
      </c>
      <c r="F67">
        <v>3020115</v>
      </c>
      <c r="G67" t="s">
        <v>136</v>
      </c>
      <c r="H67" t="s">
        <v>137</v>
      </c>
      <c r="K67" t="s">
        <v>1346</v>
      </c>
      <c r="M67" t="str">
        <f t="shared" si="0"/>
        <v>3020115 - #Plan économie corps professoral</v>
      </c>
    </row>
    <row r="68" spans="2:13">
      <c r="B68">
        <v>200</v>
      </c>
      <c r="C68" t="s">
        <v>1272</v>
      </c>
      <c r="D68">
        <v>35</v>
      </c>
      <c r="F68">
        <v>3020120</v>
      </c>
      <c r="G68" t="s">
        <v>138</v>
      </c>
      <c r="H68" t="s">
        <v>139</v>
      </c>
      <c r="K68" t="s">
        <v>1347</v>
      </c>
      <c r="M68" t="str">
        <f t="shared" si="0"/>
        <v>3020120 - #RH Traitement professeurs</v>
      </c>
    </row>
    <row r="69" spans="2:13">
      <c r="B69">
        <v>200</v>
      </c>
      <c r="C69" t="s">
        <v>1272</v>
      </c>
      <c r="D69">
        <v>35</v>
      </c>
      <c r="F69">
        <v>3020121</v>
      </c>
      <c r="G69" t="s">
        <v>140</v>
      </c>
      <c r="H69" t="s">
        <v>141</v>
      </c>
      <c r="K69" t="s">
        <v>1348</v>
      </c>
      <c r="M69" t="str">
        <f t="shared" si="0"/>
        <v>3020121 - Traitements responsables formation IUFE</v>
      </c>
    </row>
    <row r="70" spans="2:13">
      <c r="B70">
        <v>200</v>
      </c>
      <c r="C70" t="s">
        <v>1272</v>
      </c>
      <c r="D70">
        <v>35</v>
      </c>
      <c r="F70">
        <v>3020130</v>
      </c>
      <c r="G70" t="s">
        <v>143</v>
      </c>
      <c r="H70" t="s">
        <v>1349</v>
      </c>
      <c r="K70" t="s">
        <v>1350</v>
      </c>
      <c r="M70" t="str">
        <f t="shared" si="0"/>
        <v>3020130 - #RH salaires temporaires professeurs NON</v>
      </c>
    </row>
    <row r="71" spans="2:13">
      <c r="B71">
        <v>200</v>
      </c>
      <c r="C71" t="s">
        <v>1272</v>
      </c>
      <c r="D71">
        <v>35</v>
      </c>
      <c r="F71">
        <v>3020140</v>
      </c>
      <c r="G71" t="s">
        <v>1351</v>
      </c>
      <c r="H71" t="s">
        <v>146</v>
      </c>
      <c r="K71" t="s">
        <v>1352</v>
      </c>
      <c r="M71" t="str">
        <f t="shared" si="0"/>
        <v>3020140 - #RH salaires permanents fonds UE</v>
      </c>
    </row>
    <row r="72" spans="2:13">
      <c r="B72">
        <v>200</v>
      </c>
      <c r="C72" t="s">
        <v>1272</v>
      </c>
      <c r="D72">
        <v>35</v>
      </c>
      <c r="F72">
        <v>30202</v>
      </c>
      <c r="G72" t="s">
        <v>1353</v>
      </c>
      <c r="H72" t="s">
        <v>1354</v>
      </c>
      <c r="K72" t="s">
        <v>1355</v>
      </c>
      <c r="M72" t="str">
        <f t="shared" ref="M72:M135" si="1">F72&amp;" "&amp;"-"&amp;" "&amp;H72</f>
        <v>30202 - Traitement collaborateurs</v>
      </c>
    </row>
    <row r="73" spans="2:13">
      <c r="B73">
        <v>200</v>
      </c>
      <c r="C73" t="s">
        <v>1272</v>
      </c>
      <c r="D73">
        <v>35</v>
      </c>
      <c r="F73">
        <v>3020200</v>
      </c>
      <c r="G73" t="s">
        <v>147</v>
      </c>
      <c r="H73" t="s">
        <v>1356</v>
      </c>
      <c r="K73" t="s">
        <v>1357</v>
      </c>
      <c r="M73" t="str">
        <f t="shared" si="1"/>
        <v>3020200 - #Traitement collaborateurs de l'enseignem</v>
      </c>
    </row>
    <row r="74" spans="2:13">
      <c r="B74">
        <v>200</v>
      </c>
      <c r="C74" t="s">
        <v>1272</v>
      </c>
      <c r="D74">
        <v>35</v>
      </c>
      <c r="F74">
        <v>3020201</v>
      </c>
      <c r="G74" t="s">
        <v>151</v>
      </c>
      <c r="H74" t="s">
        <v>151</v>
      </c>
      <c r="K74" t="s">
        <v>1358</v>
      </c>
      <c r="M74" t="str">
        <f t="shared" si="1"/>
        <v>3020201 - Indemnités FEP</v>
      </c>
    </row>
    <row r="75" spans="2:13">
      <c r="B75">
        <v>200</v>
      </c>
      <c r="C75" t="s">
        <v>1272</v>
      </c>
      <c r="D75">
        <v>35</v>
      </c>
      <c r="F75">
        <v>3020202</v>
      </c>
      <c r="G75" t="s">
        <v>153</v>
      </c>
      <c r="H75" t="s">
        <v>154</v>
      </c>
      <c r="K75" t="s">
        <v>1359</v>
      </c>
      <c r="M75" t="str">
        <f t="shared" si="1"/>
        <v>3020202 - Indemnités spéciales de fonction PENS</v>
      </c>
    </row>
    <row r="76" spans="2:13">
      <c r="B76">
        <v>200</v>
      </c>
      <c r="C76" t="s">
        <v>1272</v>
      </c>
      <c r="D76">
        <v>35</v>
      </c>
      <c r="F76">
        <v>3020210</v>
      </c>
      <c r="G76" t="s">
        <v>1360</v>
      </c>
      <c r="H76" t="s">
        <v>1361</v>
      </c>
      <c r="K76" t="s">
        <v>1362</v>
      </c>
      <c r="M76" t="str">
        <f t="shared" si="1"/>
        <v>3020210 - #Traitements collab. ens remplaçant DIP</v>
      </c>
    </row>
    <row r="77" spans="2:13">
      <c r="B77">
        <v>200</v>
      </c>
      <c r="C77" t="s">
        <v>1272</v>
      </c>
      <c r="D77">
        <v>35</v>
      </c>
      <c r="F77">
        <v>3020211</v>
      </c>
      <c r="G77" t="s">
        <v>159</v>
      </c>
      <c r="H77" t="s">
        <v>160</v>
      </c>
      <c r="K77" t="s">
        <v>1363</v>
      </c>
      <c r="M77" t="str">
        <f t="shared" si="1"/>
        <v>3020211 - #Crédits traitements collaborateurs</v>
      </c>
    </row>
    <row r="78" spans="2:13">
      <c r="B78">
        <v>200</v>
      </c>
      <c r="C78" t="s">
        <v>1272</v>
      </c>
      <c r="D78">
        <v>35</v>
      </c>
      <c r="F78">
        <v>3020212</v>
      </c>
      <c r="G78" t="s">
        <v>161</v>
      </c>
      <c r="H78" t="s">
        <v>162</v>
      </c>
      <c r="K78" t="s">
        <v>1364</v>
      </c>
      <c r="M78" t="str">
        <f t="shared" si="1"/>
        <v>3020212 - #Economie temporaire collaborateurs</v>
      </c>
    </row>
    <row r="79" spans="2:13">
      <c r="B79">
        <v>200</v>
      </c>
      <c r="C79" t="s">
        <v>1272</v>
      </c>
      <c r="D79">
        <v>35</v>
      </c>
      <c r="F79">
        <v>3020214</v>
      </c>
      <c r="G79" t="s">
        <v>163</v>
      </c>
      <c r="H79" t="s">
        <v>164</v>
      </c>
      <c r="K79" t="s">
        <v>1365</v>
      </c>
      <c r="M79" t="str">
        <f t="shared" si="1"/>
        <v>3020214 - #Non-dépenses collaborateurs</v>
      </c>
    </row>
    <row r="80" spans="2:13">
      <c r="B80">
        <v>200</v>
      </c>
      <c r="C80" t="s">
        <v>1272</v>
      </c>
      <c r="D80">
        <v>35</v>
      </c>
      <c r="F80">
        <v>3020215</v>
      </c>
      <c r="G80" t="s">
        <v>165</v>
      </c>
      <c r="H80" t="s">
        <v>166</v>
      </c>
      <c r="K80" t="s">
        <v>1366</v>
      </c>
      <c r="M80" t="str">
        <f t="shared" si="1"/>
        <v>3020215 - #Plan économie collaborateur</v>
      </c>
    </row>
    <row r="81" spans="2:13">
      <c r="B81">
        <v>200</v>
      </c>
      <c r="C81" t="s">
        <v>1272</v>
      </c>
      <c r="D81">
        <v>35</v>
      </c>
      <c r="F81">
        <v>3020220</v>
      </c>
      <c r="G81" t="s">
        <v>167</v>
      </c>
      <c r="H81" t="s">
        <v>1367</v>
      </c>
      <c r="K81" t="s">
        <v>1368</v>
      </c>
      <c r="M81" t="str">
        <f t="shared" si="1"/>
        <v>3020220 - #RH Traitements collab. ens remplaçants N</v>
      </c>
    </row>
    <row r="82" spans="2:13">
      <c r="B82">
        <v>200</v>
      </c>
      <c r="C82" t="s">
        <v>1272</v>
      </c>
      <c r="D82">
        <v>35</v>
      </c>
      <c r="F82">
        <v>3020230</v>
      </c>
      <c r="G82" t="s">
        <v>169</v>
      </c>
      <c r="H82" t="s">
        <v>1369</v>
      </c>
      <c r="K82" t="s">
        <v>1370</v>
      </c>
      <c r="M82" t="str">
        <f t="shared" si="1"/>
        <v>3020230 - #RH Traitements collaborateurs de l'ensei</v>
      </c>
    </row>
    <row r="83" spans="2:13">
      <c r="B83">
        <v>200</v>
      </c>
      <c r="C83" t="s">
        <v>1272</v>
      </c>
      <c r="D83">
        <v>35</v>
      </c>
      <c r="F83">
        <v>3020250</v>
      </c>
      <c r="G83" t="s">
        <v>171</v>
      </c>
      <c r="H83" t="s">
        <v>1371</v>
      </c>
      <c r="K83" t="s">
        <v>1372</v>
      </c>
      <c r="M83" t="str">
        <f t="shared" si="1"/>
        <v>3020250 - #Retenue pour grève (PENS)</v>
      </c>
    </row>
    <row r="84" spans="2:13">
      <c r="B84">
        <v>200</v>
      </c>
      <c r="C84" t="s">
        <v>1272</v>
      </c>
      <c r="D84">
        <v>35</v>
      </c>
      <c r="F84">
        <v>30203</v>
      </c>
      <c r="G84" t="s">
        <v>1373</v>
      </c>
      <c r="H84" t="s">
        <v>1373</v>
      </c>
      <c r="K84" t="s">
        <v>1374</v>
      </c>
      <c r="M84" t="str">
        <f t="shared" si="1"/>
        <v>30203 - Traitement assistant</v>
      </c>
    </row>
    <row r="85" spans="2:13">
      <c r="B85">
        <v>200</v>
      </c>
      <c r="C85" t="s">
        <v>1272</v>
      </c>
      <c r="D85">
        <v>35</v>
      </c>
      <c r="F85">
        <v>3020300</v>
      </c>
      <c r="G85" t="s">
        <v>172</v>
      </c>
      <c r="H85" t="s">
        <v>173</v>
      </c>
      <c r="K85" t="s">
        <v>1375</v>
      </c>
      <c r="M85" t="str">
        <f t="shared" si="1"/>
        <v>3020300 - #Traitement assistants</v>
      </c>
    </row>
    <row r="86" spans="2:13">
      <c r="B86">
        <v>200</v>
      </c>
      <c r="C86" t="s">
        <v>1272</v>
      </c>
      <c r="D86">
        <v>35</v>
      </c>
      <c r="F86">
        <v>3020320</v>
      </c>
      <c r="G86" t="s">
        <v>176</v>
      </c>
      <c r="H86" t="s">
        <v>177</v>
      </c>
      <c r="K86" t="s">
        <v>1376</v>
      </c>
      <c r="M86" t="str">
        <f t="shared" si="1"/>
        <v>3020320 - #RH Traitement assistants</v>
      </c>
    </row>
    <row r="87" spans="2:13">
      <c r="B87">
        <v>200</v>
      </c>
      <c r="C87" t="s">
        <v>1272</v>
      </c>
      <c r="D87">
        <v>35</v>
      </c>
      <c r="F87">
        <v>30204</v>
      </c>
      <c r="G87" t="s">
        <v>1377</v>
      </c>
      <c r="H87" t="s">
        <v>1377</v>
      </c>
      <c r="K87" t="s">
        <v>1378</v>
      </c>
      <c r="M87" t="str">
        <f t="shared" si="1"/>
        <v>30204 - Traitement moniteurs</v>
      </c>
    </row>
    <row r="88" spans="2:13">
      <c r="B88">
        <v>200</v>
      </c>
      <c r="C88" t="s">
        <v>1272</v>
      </c>
      <c r="D88">
        <v>35</v>
      </c>
      <c r="F88">
        <v>3020400</v>
      </c>
      <c r="G88" t="s">
        <v>178</v>
      </c>
      <c r="H88" t="s">
        <v>179</v>
      </c>
      <c r="K88" t="s">
        <v>1379</v>
      </c>
      <c r="M88" t="str">
        <f t="shared" si="1"/>
        <v>3020400 - #Encadrement auxiliaires recherche et enseign.</v>
      </c>
    </row>
    <row r="89" spans="2:13">
      <c r="B89">
        <v>200</v>
      </c>
      <c r="C89" t="s">
        <v>1272</v>
      </c>
      <c r="D89">
        <v>35</v>
      </c>
      <c r="F89">
        <v>3020420</v>
      </c>
      <c r="G89" t="s">
        <v>180</v>
      </c>
      <c r="H89" t="s">
        <v>181</v>
      </c>
      <c r="K89" t="s">
        <v>1380</v>
      </c>
      <c r="M89" t="str">
        <f t="shared" si="1"/>
        <v>3020420 - #RH Encadrement auxiliaires recherche et enseign</v>
      </c>
    </row>
    <row r="90" spans="2:13">
      <c r="B90">
        <v>200</v>
      </c>
      <c r="C90" t="s">
        <v>1272</v>
      </c>
      <c r="D90">
        <v>35</v>
      </c>
      <c r="F90">
        <v>3020500</v>
      </c>
      <c r="G90" t="s">
        <v>172</v>
      </c>
      <c r="H90" t="s">
        <v>182</v>
      </c>
      <c r="K90" t="s">
        <v>1375</v>
      </c>
      <c r="M90" t="str">
        <f t="shared" si="1"/>
        <v>3020500 - #Traitement assistants encadrement</v>
      </c>
    </row>
    <row r="91" spans="2:13">
      <c r="B91">
        <v>200</v>
      </c>
      <c r="C91" t="s">
        <v>1272</v>
      </c>
      <c r="D91">
        <v>35</v>
      </c>
      <c r="F91">
        <v>30206</v>
      </c>
      <c r="G91" t="s">
        <v>1381</v>
      </c>
      <c r="H91" t="s">
        <v>1381</v>
      </c>
      <c r="K91" t="s">
        <v>1382</v>
      </c>
      <c r="M91" t="str">
        <f t="shared" si="1"/>
        <v>30206 - Traitement candidats</v>
      </c>
    </row>
    <row r="92" spans="2:13">
      <c r="B92">
        <v>200</v>
      </c>
      <c r="C92" t="s">
        <v>1272</v>
      </c>
      <c r="D92">
        <v>35</v>
      </c>
      <c r="F92">
        <v>3020600</v>
      </c>
      <c r="G92" t="s">
        <v>183</v>
      </c>
      <c r="H92" t="s">
        <v>184</v>
      </c>
      <c r="K92" t="s">
        <v>1383</v>
      </c>
      <c r="M92" t="str">
        <f t="shared" si="1"/>
        <v>3020600 - #Traitement candidats doctorat</v>
      </c>
    </row>
    <row r="93" spans="2:13">
      <c r="B93">
        <v>200</v>
      </c>
      <c r="C93" t="s">
        <v>1272</v>
      </c>
      <c r="D93">
        <v>35</v>
      </c>
      <c r="F93">
        <v>3020620</v>
      </c>
      <c r="G93" t="s">
        <v>185</v>
      </c>
      <c r="H93" t="s">
        <v>186</v>
      </c>
      <c r="K93" t="s">
        <v>1384</v>
      </c>
      <c r="M93" t="str">
        <f t="shared" si="1"/>
        <v>3020620 - #RH Traitement candidats doctorat</v>
      </c>
    </row>
    <row r="94" spans="2:13">
      <c r="B94">
        <v>200</v>
      </c>
      <c r="C94" t="s">
        <v>1272</v>
      </c>
      <c r="D94">
        <v>35</v>
      </c>
      <c r="F94">
        <v>30207</v>
      </c>
      <c r="G94" t="s">
        <v>1385</v>
      </c>
      <c r="H94" t="s">
        <v>1385</v>
      </c>
      <c r="K94" t="s">
        <v>1386</v>
      </c>
      <c r="M94" t="str">
        <f t="shared" si="1"/>
        <v>30207 - 13ème salaire PENS</v>
      </c>
    </row>
    <row r="95" spans="2:13">
      <c r="B95">
        <v>200</v>
      </c>
      <c r="C95" t="s">
        <v>1272</v>
      </c>
      <c r="D95">
        <v>35</v>
      </c>
      <c r="F95">
        <v>3020700</v>
      </c>
      <c r="G95" t="s">
        <v>187</v>
      </c>
      <c r="H95" t="s">
        <v>188</v>
      </c>
      <c r="K95" t="s">
        <v>1387</v>
      </c>
      <c r="M95" t="str">
        <f t="shared" si="1"/>
        <v>3020700 - #Prov.brut 13ème salaire PENS</v>
      </c>
    </row>
    <row r="96" spans="2:13">
      <c r="B96">
        <v>200</v>
      </c>
      <c r="C96" t="s">
        <v>1272</v>
      </c>
      <c r="D96">
        <v>35</v>
      </c>
      <c r="F96">
        <v>3020880</v>
      </c>
      <c r="G96" t="s">
        <v>189</v>
      </c>
      <c r="H96" t="s">
        <v>190</v>
      </c>
      <c r="K96" t="s">
        <v>1388</v>
      </c>
      <c r="M96" t="str">
        <f t="shared" si="1"/>
        <v>3020880 - Dotation et utilisation provisions 13ème sal. PENS</v>
      </c>
    </row>
    <row r="97" spans="2:13">
      <c r="B97">
        <v>200</v>
      </c>
      <c r="C97" t="s">
        <v>1272</v>
      </c>
      <c r="D97">
        <v>35</v>
      </c>
      <c r="F97">
        <v>3020901</v>
      </c>
      <c r="G97" t="s">
        <v>192</v>
      </c>
      <c r="H97" t="s">
        <v>193</v>
      </c>
      <c r="K97" t="s">
        <v>1389</v>
      </c>
      <c r="M97" t="str">
        <f t="shared" si="1"/>
        <v>3020901 - #Traitements responsables formation IUFE</v>
      </c>
    </row>
    <row r="98" spans="2:13">
      <c r="B98">
        <v>200</v>
      </c>
      <c r="C98" t="s">
        <v>1272</v>
      </c>
      <c r="D98">
        <v>35</v>
      </c>
      <c r="F98">
        <v>3020902</v>
      </c>
      <c r="G98" t="s">
        <v>194</v>
      </c>
      <c r="H98" t="s">
        <v>195</v>
      </c>
      <c r="K98" t="s">
        <v>1390</v>
      </c>
      <c r="M98" t="str">
        <f t="shared" si="1"/>
        <v>3020902 - Traitements remboursés par des tiers CP</v>
      </c>
    </row>
    <row r="99" spans="2:13">
      <c r="B99">
        <v>200</v>
      </c>
      <c r="C99" t="s">
        <v>1272</v>
      </c>
      <c r="D99">
        <v>35</v>
      </c>
      <c r="F99">
        <v>3020903</v>
      </c>
      <c r="G99" t="s">
        <v>197</v>
      </c>
      <c r="H99" t="s">
        <v>198</v>
      </c>
      <c r="K99" t="s">
        <v>1391</v>
      </c>
      <c r="M99" t="str">
        <f t="shared" si="1"/>
        <v>3020903 - Trait.remboursés par des tiers COLENS</v>
      </c>
    </row>
    <row r="100" spans="2:13">
      <c r="B100">
        <v>200</v>
      </c>
      <c r="C100" t="s">
        <v>1272</v>
      </c>
      <c r="D100">
        <v>35</v>
      </c>
      <c r="F100">
        <v>30210</v>
      </c>
      <c r="G100" t="s">
        <v>1392</v>
      </c>
      <c r="H100" t="s">
        <v>1392</v>
      </c>
      <c r="K100" t="s">
        <v>1393</v>
      </c>
      <c r="M100" t="str">
        <f t="shared" si="1"/>
        <v>30210 - Primes, indemnités</v>
      </c>
    </row>
    <row r="101" spans="2:13">
      <c r="B101">
        <v>200</v>
      </c>
      <c r="C101" t="s">
        <v>1272</v>
      </c>
      <c r="D101">
        <v>35</v>
      </c>
      <c r="F101">
        <v>3021000</v>
      </c>
      <c r="G101" t="s">
        <v>1394</v>
      </c>
      <c r="H101" t="s">
        <v>1395</v>
      </c>
      <c r="K101" t="s">
        <v>1396</v>
      </c>
      <c r="M101" t="str">
        <f t="shared" si="1"/>
        <v>3021000 - #Primes / indemnités corps enseignant</v>
      </c>
    </row>
    <row r="102" spans="2:13">
      <c r="B102">
        <v>200</v>
      </c>
      <c r="C102" t="s">
        <v>1272</v>
      </c>
      <c r="D102">
        <v>35</v>
      </c>
      <c r="F102">
        <v>3021020</v>
      </c>
      <c r="G102" t="s">
        <v>201</v>
      </c>
      <c r="H102" t="s">
        <v>202</v>
      </c>
      <c r="K102" t="s">
        <v>1397</v>
      </c>
      <c r="M102" t="str">
        <f t="shared" si="1"/>
        <v>3021020 - #RH Primes / indemnités corps enseignant</v>
      </c>
    </row>
    <row r="103" spans="2:13">
      <c r="B103">
        <v>200</v>
      </c>
      <c r="C103" t="s">
        <v>1272</v>
      </c>
      <c r="D103">
        <v>35</v>
      </c>
      <c r="F103">
        <v>3021100</v>
      </c>
      <c r="G103" t="s">
        <v>203</v>
      </c>
      <c r="H103" t="s">
        <v>203</v>
      </c>
      <c r="K103" t="s">
        <v>1398</v>
      </c>
      <c r="M103" t="str">
        <f t="shared" si="1"/>
        <v>3021100 - #Bonus social ENS</v>
      </c>
    </row>
    <row r="104" spans="2:13">
      <c r="B104">
        <v>200</v>
      </c>
      <c r="C104" t="s">
        <v>1272</v>
      </c>
      <c r="D104">
        <v>35</v>
      </c>
      <c r="F104">
        <v>3021200</v>
      </c>
      <c r="G104" t="s">
        <v>204</v>
      </c>
      <c r="H104" t="s">
        <v>204</v>
      </c>
      <c r="K104" t="s">
        <v>1399</v>
      </c>
      <c r="M104" t="str">
        <f t="shared" si="1"/>
        <v>3021200 - #Indemnités FEP</v>
      </c>
    </row>
    <row r="105" spans="2:13">
      <c r="B105">
        <v>200</v>
      </c>
      <c r="C105" t="s">
        <v>1272</v>
      </c>
      <c r="D105">
        <v>35</v>
      </c>
      <c r="F105">
        <v>3021300</v>
      </c>
      <c r="G105" t="s">
        <v>205</v>
      </c>
      <c r="H105" t="s">
        <v>205</v>
      </c>
      <c r="K105" t="s">
        <v>1400</v>
      </c>
      <c r="M105" t="str">
        <f t="shared" si="1"/>
        <v>3021300 - #Congé non rémunéré</v>
      </c>
    </row>
    <row r="106" spans="2:13">
      <c r="B106">
        <v>200</v>
      </c>
      <c r="C106" t="s">
        <v>1272</v>
      </c>
      <c r="D106">
        <v>35</v>
      </c>
      <c r="F106">
        <v>3021400</v>
      </c>
      <c r="G106" t="s">
        <v>206</v>
      </c>
      <c r="H106" t="s">
        <v>207</v>
      </c>
      <c r="K106" t="s">
        <v>1401</v>
      </c>
      <c r="M106" t="str">
        <f t="shared" si="1"/>
        <v>3021400 - #Indemnités spéciales de fonction</v>
      </c>
    </row>
    <row r="107" spans="2:13">
      <c r="B107">
        <v>200</v>
      </c>
      <c r="C107" t="s">
        <v>1272</v>
      </c>
      <c r="D107">
        <v>35</v>
      </c>
      <c r="F107">
        <v>30220</v>
      </c>
      <c r="G107" t="s">
        <v>1402</v>
      </c>
      <c r="H107" t="s">
        <v>1402</v>
      </c>
      <c r="K107" t="s">
        <v>1403</v>
      </c>
      <c r="M107" t="str">
        <f t="shared" si="1"/>
        <v>30220 - Fidélité enseignants</v>
      </c>
    </row>
    <row r="108" spans="2:13">
      <c r="B108">
        <v>200</v>
      </c>
      <c r="C108" t="s">
        <v>1272</v>
      </c>
      <c r="D108">
        <v>35</v>
      </c>
      <c r="F108">
        <v>3022000</v>
      </c>
      <c r="G108" t="s">
        <v>208</v>
      </c>
      <c r="H108" t="s">
        <v>209</v>
      </c>
      <c r="K108" t="s">
        <v>1404</v>
      </c>
      <c r="M108" t="str">
        <f t="shared" si="1"/>
        <v>3022000 - #Fidélité corps enseignant</v>
      </c>
    </row>
    <row r="109" spans="2:13">
      <c r="B109">
        <v>200</v>
      </c>
      <c r="C109" t="s">
        <v>1272</v>
      </c>
      <c r="D109">
        <v>35</v>
      </c>
      <c r="F109">
        <v>3022020</v>
      </c>
      <c r="G109" t="s">
        <v>210</v>
      </c>
      <c r="H109" t="s">
        <v>211</v>
      </c>
      <c r="K109" t="s">
        <v>1405</v>
      </c>
      <c r="M109" t="str">
        <f t="shared" si="1"/>
        <v>3022020 - #RH Fidélité corps enseignant</v>
      </c>
    </row>
    <row r="110" spans="2:13">
      <c r="B110">
        <v>200</v>
      </c>
      <c r="C110" t="s">
        <v>1272</v>
      </c>
      <c r="D110">
        <v>35</v>
      </c>
      <c r="F110">
        <v>3023000</v>
      </c>
      <c r="G110" t="s">
        <v>212</v>
      </c>
      <c r="H110" t="s">
        <v>213</v>
      </c>
      <c r="K110" t="s">
        <v>1406</v>
      </c>
      <c r="M110" t="str">
        <f t="shared" si="1"/>
        <v>3023000 - #Autres coûts corps enseignant</v>
      </c>
    </row>
    <row r="111" spans="2:13">
      <c r="B111">
        <v>200</v>
      </c>
      <c r="C111" t="s">
        <v>1272</v>
      </c>
      <c r="D111">
        <v>35</v>
      </c>
      <c r="F111">
        <v>3024000</v>
      </c>
      <c r="G111" t="s">
        <v>112</v>
      </c>
      <c r="H111" t="s">
        <v>112</v>
      </c>
      <c r="K111" t="s">
        <v>1330</v>
      </c>
      <c r="M111" t="str">
        <f t="shared" si="1"/>
        <v>3024000 - #Annuités</v>
      </c>
    </row>
    <row r="112" spans="2:13">
      <c r="B112">
        <v>200</v>
      </c>
      <c r="C112" t="s">
        <v>1272</v>
      </c>
      <c r="D112">
        <v>35</v>
      </c>
      <c r="F112">
        <v>3025000</v>
      </c>
      <c r="G112" t="s">
        <v>113</v>
      </c>
      <c r="H112" t="s">
        <v>114</v>
      </c>
      <c r="K112" t="s">
        <v>1331</v>
      </c>
      <c r="M112" t="str">
        <f t="shared" si="1"/>
        <v>3025000 - #Indexation coût de la vie</v>
      </c>
    </row>
    <row r="113" spans="2:13">
      <c r="B113">
        <v>200</v>
      </c>
      <c r="C113" t="s">
        <v>1272</v>
      </c>
      <c r="D113">
        <v>35</v>
      </c>
      <c r="F113">
        <v>3026000</v>
      </c>
      <c r="G113" t="s">
        <v>214</v>
      </c>
      <c r="H113" t="s">
        <v>214</v>
      </c>
      <c r="K113" t="s">
        <v>1407</v>
      </c>
      <c r="M113" t="str">
        <f t="shared" si="1"/>
        <v>3026000 - #Plend ENS</v>
      </c>
    </row>
    <row r="114" spans="2:13">
      <c r="B114">
        <v>200</v>
      </c>
      <c r="C114" t="s">
        <v>1272</v>
      </c>
      <c r="D114">
        <v>35</v>
      </c>
      <c r="F114">
        <v>3029301</v>
      </c>
      <c r="G114" t="s">
        <v>215</v>
      </c>
      <c r="H114" t="s">
        <v>1408</v>
      </c>
      <c r="K114" t="s">
        <v>1409</v>
      </c>
      <c r="M114" t="str">
        <f t="shared" si="1"/>
        <v>3029301 - #Traitement remboursés par des tiers CP</v>
      </c>
    </row>
    <row r="115" spans="2:13">
      <c r="B115">
        <v>200</v>
      </c>
      <c r="C115" t="s">
        <v>1272</v>
      </c>
      <c r="D115">
        <v>35</v>
      </c>
      <c r="F115">
        <v>3029311</v>
      </c>
      <c r="G115" t="s">
        <v>217</v>
      </c>
      <c r="H115" t="s">
        <v>1410</v>
      </c>
      <c r="K115" t="s">
        <v>1411</v>
      </c>
      <c r="M115" t="str">
        <f t="shared" si="1"/>
        <v>3029311 - #Traitement remboursés par des tiers COLENS</v>
      </c>
    </row>
    <row r="116" spans="2:13">
      <c r="B116">
        <v>200</v>
      </c>
      <c r="C116" t="s">
        <v>1272</v>
      </c>
      <c r="D116">
        <v>35</v>
      </c>
      <c r="F116">
        <v>303</v>
      </c>
      <c r="G116" t="s">
        <v>1412</v>
      </c>
      <c r="H116" t="s">
        <v>1413</v>
      </c>
      <c r="K116" t="s">
        <v>1414</v>
      </c>
      <c r="M116" t="str">
        <f t="shared" si="1"/>
        <v>303 - Travailleurs temporaires</v>
      </c>
    </row>
    <row r="117" spans="2:13">
      <c r="B117">
        <v>200</v>
      </c>
      <c r="C117" t="s">
        <v>1272</v>
      </c>
      <c r="D117">
        <v>35</v>
      </c>
      <c r="F117">
        <v>30301</v>
      </c>
      <c r="G117" t="s">
        <v>265</v>
      </c>
      <c r="H117" t="s">
        <v>265</v>
      </c>
      <c r="K117" t="s">
        <v>265</v>
      </c>
      <c r="M117" t="str">
        <f t="shared" si="1"/>
        <v>30301 - AVS</v>
      </c>
    </row>
    <row r="118" spans="2:13">
      <c r="B118">
        <v>200</v>
      </c>
      <c r="C118" t="s">
        <v>1272</v>
      </c>
      <c r="D118">
        <v>35</v>
      </c>
      <c r="F118">
        <v>3030100</v>
      </c>
      <c r="G118" t="s">
        <v>219</v>
      </c>
      <c r="H118" t="s">
        <v>219</v>
      </c>
      <c r="K118" t="s">
        <v>219</v>
      </c>
      <c r="M118" t="str">
        <f t="shared" si="1"/>
        <v>3030100 - #AVS</v>
      </c>
    </row>
    <row r="119" spans="2:13">
      <c r="B119">
        <v>200</v>
      </c>
      <c r="C119" t="s">
        <v>1272</v>
      </c>
      <c r="D119">
        <v>35</v>
      </c>
      <c r="F119">
        <v>3030101</v>
      </c>
      <c r="G119" t="s">
        <v>220</v>
      </c>
      <c r="H119" t="s">
        <v>220</v>
      </c>
      <c r="K119" t="s">
        <v>220</v>
      </c>
      <c r="M119" t="str">
        <f t="shared" si="1"/>
        <v>3030101 - #RH AVS</v>
      </c>
    </row>
    <row r="120" spans="2:13">
      <c r="B120">
        <v>200</v>
      </c>
      <c r="C120" t="s">
        <v>1272</v>
      </c>
      <c r="D120">
        <v>35</v>
      </c>
      <c r="F120">
        <v>3030190</v>
      </c>
      <c r="G120" t="s">
        <v>222</v>
      </c>
      <c r="H120" t="s">
        <v>222</v>
      </c>
      <c r="K120" t="s">
        <v>1415</v>
      </c>
      <c r="M120" t="str">
        <f t="shared" si="1"/>
        <v>3030190 - #Maternité</v>
      </c>
    </row>
    <row r="121" spans="2:13">
      <c r="B121">
        <v>200</v>
      </c>
      <c r="C121" t="s">
        <v>1272</v>
      </c>
      <c r="D121">
        <v>35</v>
      </c>
      <c r="F121">
        <v>3030191</v>
      </c>
      <c r="G121" t="s">
        <v>1416</v>
      </c>
      <c r="H121" t="s">
        <v>1416</v>
      </c>
      <c r="K121" t="s">
        <v>1417</v>
      </c>
      <c r="M121" t="str">
        <f t="shared" si="1"/>
        <v>3030191 - #RH- maternité avs</v>
      </c>
    </row>
    <row r="122" spans="2:13">
      <c r="B122">
        <v>200</v>
      </c>
      <c r="C122" t="s">
        <v>1272</v>
      </c>
      <c r="D122">
        <v>35</v>
      </c>
      <c r="F122">
        <v>30302</v>
      </c>
      <c r="G122" t="s">
        <v>1418</v>
      </c>
      <c r="H122" t="s">
        <v>1418</v>
      </c>
      <c r="K122" t="s">
        <v>1419</v>
      </c>
      <c r="M122" t="str">
        <f t="shared" si="1"/>
        <v>30302 - Frais de gestion AVS</v>
      </c>
    </row>
    <row r="123" spans="2:13">
      <c r="B123">
        <v>200</v>
      </c>
      <c r="C123" t="s">
        <v>1272</v>
      </c>
      <c r="D123">
        <v>35</v>
      </c>
      <c r="F123">
        <v>3030200</v>
      </c>
      <c r="G123" t="s">
        <v>226</v>
      </c>
      <c r="H123" t="s">
        <v>226</v>
      </c>
      <c r="K123" t="s">
        <v>1420</v>
      </c>
      <c r="M123" t="str">
        <f t="shared" si="1"/>
        <v>3030200 - #Frais gestion AVS</v>
      </c>
    </row>
    <row r="124" spans="2:13">
      <c r="B124">
        <v>200</v>
      </c>
      <c r="C124" t="s">
        <v>1272</v>
      </c>
      <c r="D124">
        <v>35</v>
      </c>
      <c r="F124">
        <v>3030201</v>
      </c>
      <c r="G124" t="s">
        <v>227</v>
      </c>
      <c r="H124" t="s">
        <v>228</v>
      </c>
      <c r="K124" t="s">
        <v>1421</v>
      </c>
      <c r="M124" t="str">
        <f t="shared" si="1"/>
        <v>3030201 - #RH Frais gestion AVS</v>
      </c>
    </row>
    <row r="125" spans="2:13">
      <c r="B125">
        <v>200</v>
      </c>
      <c r="C125" t="s">
        <v>1272</v>
      </c>
      <c r="D125">
        <v>35</v>
      </c>
      <c r="F125">
        <v>30303</v>
      </c>
      <c r="G125" t="s">
        <v>278</v>
      </c>
      <c r="H125" t="s">
        <v>278</v>
      </c>
      <c r="K125" t="s">
        <v>1422</v>
      </c>
      <c r="M125" t="str">
        <f t="shared" si="1"/>
        <v>30303 - Assurance chômage</v>
      </c>
    </row>
    <row r="126" spans="2:13">
      <c r="B126">
        <v>200</v>
      </c>
      <c r="C126" t="s">
        <v>1272</v>
      </c>
      <c r="D126">
        <v>35</v>
      </c>
      <c r="F126">
        <v>3030300</v>
      </c>
      <c r="G126" t="s">
        <v>230</v>
      </c>
      <c r="H126" t="s">
        <v>230</v>
      </c>
      <c r="K126" t="s">
        <v>1423</v>
      </c>
      <c r="M126" t="str">
        <f t="shared" si="1"/>
        <v>3030300 - #Assurance chômage</v>
      </c>
    </row>
    <row r="127" spans="2:13">
      <c r="B127">
        <v>200</v>
      </c>
      <c r="C127" t="s">
        <v>1272</v>
      </c>
      <c r="D127">
        <v>35</v>
      </c>
      <c r="F127">
        <v>3030301</v>
      </c>
      <c r="G127" t="s">
        <v>231</v>
      </c>
      <c r="H127" t="s">
        <v>232</v>
      </c>
      <c r="K127" t="s">
        <v>1424</v>
      </c>
      <c r="M127" t="str">
        <f t="shared" si="1"/>
        <v>3030301 - #RH Assurance chômage</v>
      </c>
    </row>
    <row r="128" spans="2:13">
      <c r="B128">
        <v>200</v>
      </c>
      <c r="C128" t="s">
        <v>1272</v>
      </c>
      <c r="D128">
        <v>35</v>
      </c>
      <c r="F128">
        <v>30304</v>
      </c>
      <c r="G128" t="s">
        <v>292</v>
      </c>
      <c r="H128" t="s">
        <v>292</v>
      </c>
      <c r="K128" t="s">
        <v>1425</v>
      </c>
      <c r="M128" t="str">
        <f t="shared" si="1"/>
        <v>30304 - Alloc. familiales</v>
      </c>
    </row>
    <row r="129" spans="2:13">
      <c r="B129">
        <v>200</v>
      </c>
      <c r="C129" t="s">
        <v>1272</v>
      </c>
      <c r="D129">
        <v>35</v>
      </c>
      <c r="F129">
        <v>3030400</v>
      </c>
      <c r="G129" t="s">
        <v>234</v>
      </c>
      <c r="H129" t="s">
        <v>235</v>
      </c>
      <c r="K129" t="s">
        <v>1426</v>
      </c>
      <c r="M129" t="str">
        <f t="shared" si="1"/>
        <v>3030400 - #Allocations familiales</v>
      </c>
    </row>
    <row r="130" spans="2:13">
      <c r="B130">
        <v>200</v>
      </c>
      <c r="C130" t="s">
        <v>1272</v>
      </c>
      <c r="D130">
        <v>35</v>
      </c>
      <c r="F130">
        <v>3030401</v>
      </c>
      <c r="G130" t="s">
        <v>236</v>
      </c>
      <c r="H130" t="s">
        <v>237</v>
      </c>
      <c r="K130" t="s">
        <v>1427</v>
      </c>
      <c r="M130" t="str">
        <f t="shared" si="1"/>
        <v>3030401 - #RH Allocations familiales</v>
      </c>
    </row>
    <row r="131" spans="2:13">
      <c r="B131">
        <v>200</v>
      </c>
      <c r="C131" t="s">
        <v>1272</v>
      </c>
      <c r="D131">
        <v>35</v>
      </c>
      <c r="F131">
        <v>3030500</v>
      </c>
      <c r="G131" t="s">
        <v>239</v>
      </c>
      <c r="H131" t="s">
        <v>239</v>
      </c>
      <c r="K131" t="s">
        <v>1428</v>
      </c>
      <c r="M131" t="str">
        <f t="shared" si="1"/>
        <v>3030500 - #Fonds de formation</v>
      </c>
    </row>
    <row r="132" spans="2:13">
      <c r="B132">
        <v>200</v>
      </c>
      <c r="C132" t="s">
        <v>1272</v>
      </c>
      <c r="D132">
        <v>35</v>
      </c>
      <c r="F132">
        <v>30306</v>
      </c>
      <c r="G132" t="s">
        <v>1429</v>
      </c>
      <c r="H132" t="s">
        <v>1429</v>
      </c>
      <c r="K132" t="s">
        <v>1430</v>
      </c>
      <c r="M132" t="str">
        <f t="shared" si="1"/>
        <v>30306 - 13ème salaire</v>
      </c>
    </row>
    <row r="133" spans="2:13">
      <c r="B133">
        <v>200</v>
      </c>
      <c r="C133" t="s">
        <v>1272</v>
      </c>
      <c r="D133">
        <v>35</v>
      </c>
      <c r="F133">
        <v>3030600</v>
      </c>
      <c r="G133" t="s">
        <v>240</v>
      </c>
      <c r="H133" t="s">
        <v>241</v>
      </c>
      <c r="K133" t="s">
        <v>1431</v>
      </c>
      <c r="M133" t="str">
        <f t="shared" si="1"/>
        <v>3030600 - #Prov.charges 13ème salaire</v>
      </c>
    </row>
    <row r="134" spans="2:13">
      <c r="B134">
        <v>200</v>
      </c>
      <c r="C134" t="s">
        <v>1272</v>
      </c>
      <c r="D134">
        <v>35</v>
      </c>
      <c r="F134">
        <v>3033001</v>
      </c>
      <c r="G134" t="s">
        <v>242</v>
      </c>
      <c r="H134" t="s">
        <v>243</v>
      </c>
      <c r="K134" t="s">
        <v>1432</v>
      </c>
      <c r="M134" t="str">
        <f t="shared" si="1"/>
        <v>3033001 - Traitement travailleurs temporaires PAT</v>
      </c>
    </row>
    <row r="135" spans="2:13">
      <c r="B135">
        <v>200</v>
      </c>
      <c r="C135" t="s">
        <v>1272</v>
      </c>
      <c r="D135">
        <v>35</v>
      </c>
      <c r="F135">
        <v>304</v>
      </c>
      <c r="G135" t="s">
        <v>1433</v>
      </c>
      <c r="H135" t="s">
        <v>1434</v>
      </c>
      <c r="K135" t="s">
        <v>1435</v>
      </c>
      <c r="M135" t="str">
        <f t="shared" si="1"/>
        <v>304 - Allocations, indeminités</v>
      </c>
    </row>
    <row r="136" spans="2:13">
      <c r="B136">
        <v>200</v>
      </c>
      <c r="C136" t="s">
        <v>1272</v>
      </c>
      <c r="D136">
        <v>35</v>
      </c>
      <c r="F136">
        <v>3040100</v>
      </c>
      <c r="G136" t="s">
        <v>244</v>
      </c>
      <c r="H136" t="s">
        <v>244</v>
      </c>
      <c r="K136" t="s">
        <v>1436</v>
      </c>
      <c r="M136" t="str">
        <f t="shared" ref="M136:M199" si="2">F136&amp;" "&amp;"-"&amp;" "&amp;H136</f>
        <v>3040100 - #Caisse de pension</v>
      </c>
    </row>
    <row r="137" spans="2:13">
      <c r="B137">
        <v>200</v>
      </c>
      <c r="C137" t="s">
        <v>1272</v>
      </c>
      <c r="D137">
        <v>35</v>
      </c>
      <c r="F137">
        <v>3040101</v>
      </c>
      <c r="G137" t="s">
        <v>245</v>
      </c>
      <c r="H137" t="s">
        <v>246</v>
      </c>
      <c r="K137" t="s">
        <v>1437</v>
      </c>
      <c r="M137" t="str">
        <f t="shared" si="2"/>
        <v>3040101 - #RH Caisse de pension</v>
      </c>
    </row>
    <row r="138" spans="2:13">
      <c r="B138">
        <v>200</v>
      </c>
      <c r="C138" t="s">
        <v>1272</v>
      </c>
      <c r="D138">
        <v>35</v>
      </c>
      <c r="F138">
        <v>3040200</v>
      </c>
      <c r="G138" t="s">
        <v>247</v>
      </c>
      <c r="H138" t="s">
        <v>247</v>
      </c>
      <c r="K138" t="s">
        <v>1438</v>
      </c>
      <c r="M138" t="str">
        <f t="shared" si="2"/>
        <v>3040200 - #Rattrapage CIA</v>
      </c>
    </row>
    <row r="139" spans="2:13">
      <c r="B139">
        <v>200</v>
      </c>
      <c r="C139" t="s">
        <v>1272</v>
      </c>
      <c r="D139">
        <v>35</v>
      </c>
      <c r="F139">
        <v>3040201</v>
      </c>
      <c r="G139" t="s">
        <v>248</v>
      </c>
      <c r="H139" t="s">
        <v>248</v>
      </c>
      <c r="K139" t="s">
        <v>1439</v>
      </c>
      <c r="M139" t="str">
        <f t="shared" si="2"/>
        <v>3040201 - #RH Rattrapage CIA</v>
      </c>
    </row>
    <row r="140" spans="2:13">
      <c r="B140">
        <v>200</v>
      </c>
      <c r="C140" t="s">
        <v>1272</v>
      </c>
      <c r="D140">
        <v>35</v>
      </c>
      <c r="F140">
        <v>3049001</v>
      </c>
      <c r="G140" t="s">
        <v>249</v>
      </c>
      <c r="H140" t="s">
        <v>249</v>
      </c>
      <c r="K140" t="s">
        <v>1440</v>
      </c>
      <c r="M140" t="str">
        <f t="shared" si="2"/>
        <v>3049001 - Indemnités TPG</v>
      </c>
    </row>
    <row r="141" spans="2:13">
      <c r="B141">
        <v>200</v>
      </c>
      <c r="C141" t="s">
        <v>1272</v>
      </c>
      <c r="D141">
        <v>35</v>
      </c>
      <c r="F141">
        <v>3049100</v>
      </c>
      <c r="G141" t="s">
        <v>251</v>
      </c>
      <c r="H141" t="s">
        <v>252</v>
      </c>
      <c r="K141" t="s">
        <v>1441</v>
      </c>
      <c r="M141" t="str">
        <f t="shared" si="2"/>
        <v>3049100 - Allocation vie chère</v>
      </c>
    </row>
    <row r="142" spans="2:13">
      <c r="B142">
        <v>200</v>
      </c>
      <c r="C142" t="s">
        <v>1272</v>
      </c>
      <c r="D142">
        <v>35</v>
      </c>
      <c r="F142">
        <v>3049120</v>
      </c>
      <c r="G142" t="s">
        <v>254</v>
      </c>
      <c r="H142" t="s">
        <v>255</v>
      </c>
      <c r="K142" t="s">
        <v>1305</v>
      </c>
      <c r="M142" t="str">
        <f t="shared" si="2"/>
        <v>3049120 - Indemnités inconvénients de service</v>
      </c>
    </row>
    <row r="143" spans="2:13">
      <c r="B143">
        <v>200</v>
      </c>
      <c r="C143" t="s">
        <v>1272</v>
      </c>
      <c r="D143">
        <v>35</v>
      </c>
      <c r="F143">
        <v>3049200</v>
      </c>
      <c r="G143" t="s">
        <v>257</v>
      </c>
      <c r="H143" t="s">
        <v>258</v>
      </c>
      <c r="K143" t="s">
        <v>1442</v>
      </c>
      <c r="M143" t="str">
        <f t="shared" si="2"/>
        <v>3049200 - Primes diverses PAT</v>
      </c>
    </row>
    <row r="144" spans="2:13">
      <c r="B144">
        <v>200</v>
      </c>
      <c r="C144" t="s">
        <v>1272</v>
      </c>
      <c r="D144">
        <v>35</v>
      </c>
      <c r="F144">
        <v>3049201</v>
      </c>
      <c r="G144" t="s">
        <v>260</v>
      </c>
      <c r="H144" t="s">
        <v>260</v>
      </c>
      <c r="K144" t="s">
        <v>1443</v>
      </c>
      <c r="M144" t="str">
        <f t="shared" si="2"/>
        <v>3049201 - Primes diverses PENS</v>
      </c>
    </row>
    <row r="145" spans="2:13">
      <c r="B145">
        <v>200</v>
      </c>
      <c r="C145" t="s">
        <v>1272</v>
      </c>
      <c r="D145">
        <v>35</v>
      </c>
      <c r="F145">
        <v>3049991</v>
      </c>
      <c r="G145" t="s">
        <v>260</v>
      </c>
      <c r="H145" t="s">
        <v>260</v>
      </c>
      <c r="K145" t="s">
        <v>1443</v>
      </c>
      <c r="M145" t="str">
        <f t="shared" si="2"/>
        <v>3049991 - Primes diverses PENS</v>
      </c>
    </row>
    <row r="146" spans="2:13">
      <c r="B146">
        <v>200</v>
      </c>
      <c r="C146" t="s">
        <v>1272</v>
      </c>
      <c r="D146">
        <v>35</v>
      </c>
      <c r="F146">
        <v>3049992</v>
      </c>
      <c r="G146" t="s">
        <v>262</v>
      </c>
      <c r="H146" t="s">
        <v>263</v>
      </c>
      <c r="K146" t="s">
        <v>1444</v>
      </c>
      <c r="M146" t="str">
        <f t="shared" si="2"/>
        <v>3049992 - Autres indemnités soumises (Frais déménagement)</v>
      </c>
    </row>
    <row r="147" spans="2:13">
      <c r="B147">
        <v>200</v>
      </c>
      <c r="C147" t="s">
        <v>1272</v>
      </c>
      <c r="D147">
        <v>35</v>
      </c>
      <c r="F147">
        <v>305</v>
      </c>
      <c r="G147" t="s">
        <v>1445</v>
      </c>
      <c r="H147" t="s">
        <v>1446</v>
      </c>
      <c r="K147" t="s">
        <v>1447</v>
      </c>
      <c r="M147" t="str">
        <f t="shared" si="2"/>
        <v>305 - Cotisations patronales</v>
      </c>
    </row>
    <row r="148" spans="2:13">
      <c r="B148">
        <v>200</v>
      </c>
      <c r="C148" t="s">
        <v>1272</v>
      </c>
      <c r="D148">
        <v>35</v>
      </c>
      <c r="F148">
        <v>3050000</v>
      </c>
      <c r="G148" t="s">
        <v>265</v>
      </c>
      <c r="H148" t="s">
        <v>266</v>
      </c>
      <c r="K148" t="s">
        <v>265</v>
      </c>
      <c r="M148" t="str">
        <f t="shared" si="2"/>
        <v>3050000 - Cotisations Patronales AVS-AI-APG</v>
      </c>
    </row>
    <row r="149" spans="2:13">
      <c r="B149">
        <v>200</v>
      </c>
      <c r="C149" t="s">
        <v>1272</v>
      </c>
      <c r="D149">
        <v>35</v>
      </c>
      <c r="F149">
        <v>3050100</v>
      </c>
      <c r="G149" t="s">
        <v>267</v>
      </c>
      <c r="H149" t="s">
        <v>1448</v>
      </c>
      <c r="K149" t="s">
        <v>1449</v>
      </c>
      <c r="M149" t="str">
        <f t="shared" si="2"/>
        <v>3050100 - #Participation assurance maladie personne</v>
      </c>
    </row>
    <row r="150" spans="2:13">
      <c r="B150">
        <v>200</v>
      </c>
      <c r="C150" t="s">
        <v>1272</v>
      </c>
      <c r="D150">
        <v>35</v>
      </c>
      <c r="F150">
        <v>3050101</v>
      </c>
      <c r="G150" t="s">
        <v>269</v>
      </c>
      <c r="H150" t="s">
        <v>1450</v>
      </c>
      <c r="K150" t="s">
        <v>1451</v>
      </c>
      <c r="M150" t="str">
        <f t="shared" si="2"/>
        <v>3050101 - #RH Participation assurance maladie perso</v>
      </c>
    </row>
    <row r="151" spans="2:13">
      <c r="B151">
        <v>200</v>
      </c>
      <c r="C151" t="s">
        <v>1272</v>
      </c>
      <c r="D151">
        <v>35</v>
      </c>
      <c r="F151">
        <v>3050102</v>
      </c>
      <c r="G151" t="s">
        <v>271</v>
      </c>
      <c r="H151" t="s">
        <v>272</v>
      </c>
      <c r="K151" t="s">
        <v>1452</v>
      </c>
      <c r="M151" t="str">
        <f t="shared" si="2"/>
        <v>3050102 - Participation aux frais gestion AVS</v>
      </c>
    </row>
    <row r="152" spans="2:13">
      <c r="B152">
        <v>200</v>
      </c>
      <c r="C152" t="s">
        <v>1272</v>
      </c>
      <c r="D152">
        <v>35</v>
      </c>
      <c r="F152">
        <v>3050200</v>
      </c>
      <c r="G152" t="s">
        <v>273</v>
      </c>
      <c r="H152" t="s">
        <v>1453</v>
      </c>
      <c r="K152" t="s">
        <v>1454</v>
      </c>
      <c r="M152" t="str">
        <f t="shared" si="2"/>
        <v>3050200 - #Assurance accidents professionnels/non p</v>
      </c>
    </row>
    <row r="153" spans="2:13">
      <c r="B153">
        <v>200</v>
      </c>
      <c r="C153" t="s">
        <v>1272</v>
      </c>
      <c r="D153">
        <v>35</v>
      </c>
      <c r="F153">
        <v>3050201</v>
      </c>
      <c r="G153" t="s">
        <v>275</v>
      </c>
      <c r="H153" t="s">
        <v>1455</v>
      </c>
      <c r="K153" t="s">
        <v>1456</v>
      </c>
      <c r="M153" t="str">
        <f t="shared" si="2"/>
        <v>3050201 - #RH Assurance accidents professionnels/no</v>
      </c>
    </row>
    <row r="154" spans="2:13">
      <c r="B154">
        <v>200</v>
      </c>
      <c r="C154" t="s">
        <v>1272</v>
      </c>
      <c r="D154">
        <v>35</v>
      </c>
      <c r="F154">
        <v>3050202</v>
      </c>
      <c r="G154" t="s">
        <v>278</v>
      </c>
      <c r="H154" t="s">
        <v>278</v>
      </c>
      <c r="K154" t="s">
        <v>1422</v>
      </c>
      <c r="M154" t="str">
        <f t="shared" si="2"/>
        <v>3050202 - Assurance chômage</v>
      </c>
    </row>
    <row r="155" spans="2:13">
      <c r="B155">
        <v>200</v>
      </c>
      <c r="C155" t="s">
        <v>1272</v>
      </c>
      <c r="D155">
        <v>35</v>
      </c>
      <c r="F155">
        <v>3050300</v>
      </c>
      <c r="G155" t="s">
        <v>279</v>
      </c>
      <c r="H155" t="s">
        <v>280</v>
      </c>
      <c r="K155" t="s">
        <v>1457</v>
      </c>
      <c r="M155" t="str">
        <f t="shared" si="2"/>
        <v>3050300 - Fonds pour la formation professionnelle</v>
      </c>
    </row>
    <row r="156" spans="2:13">
      <c r="B156">
        <v>200</v>
      </c>
      <c r="C156" t="s">
        <v>1272</v>
      </c>
      <c r="D156">
        <v>35</v>
      </c>
      <c r="F156">
        <v>3050400</v>
      </c>
      <c r="G156" t="s">
        <v>282</v>
      </c>
      <c r="H156" t="s">
        <v>283</v>
      </c>
      <c r="K156" t="s">
        <v>1458</v>
      </c>
      <c r="M156" t="str">
        <f t="shared" si="2"/>
        <v>3050400 - Assurance maternité</v>
      </c>
    </row>
    <row r="157" spans="2:13">
      <c r="B157">
        <v>200</v>
      </c>
      <c r="C157" t="s">
        <v>1272</v>
      </c>
      <c r="D157">
        <v>35</v>
      </c>
      <c r="F157">
        <v>3052000</v>
      </c>
      <c r="G157" t="s">
        <v>1459</v>
      </c>
      <c r="H157" t="s">
        <v>285</v>
      </c>
      <c r="K157" t="s">
        <v>1460</v>
      </c>
      <c r="M157" t="str">
        <f t="shared" si="2"/>
        <v>3052000 - Cotisations à la CPEG</v>
      </c>
    </row>
    <row r="158" spans="2:13">
      <c r="B158">
        <v>200</v>
      </c>
      <c r="C158" t="s">
        <v>1272</v>
      </c>
      <c r="D158">
        <v>35</v>
      </c>
      <c r="F158">
        <v>3052100</v>
      </c>
      <c r="G158" t="s">
        <v>1461</v>
      </c>
      <c r="H158" t="s">
        <v>1461</v>
      </c>
      <c r="K158" t="s">
        <v>1462</v>
      </c>
      <c r="M158" t="str">
        <f t="shared" si="2"/>
        <v>3052100 - Rattrapage CPEG</v>
      </c>
    </row>
    <row r="159" spans="2:13">
      <c r="B159">
        <v>200</v>
      </c>
      <c r="C159" t="s">
        <v>1272</v>
      </c>
      <c r="D159">
        <v>35</v>
      </c>
      <c r="F159">
        <v>3053000</v>
      </c>
      <c r="G159" t="s">
        <v>290</v>
      </c>
      <c r="H159" t="s">
        <v>291</v>
      </c>
      <c r="K159" t="s">
        <v>1463</v>
      </c>
      <c r="M159" t="str">
        <f t="shared" si="2"/>
        <v>3053000 - Cotisations patronales aux assurances-accidents</v>
      </c>
    </row>
    <row r="160" spans="2:13">
      <c r="B160">
        <v>200</v>
      </c>
      <c r="C160" t="s">
        <v>1272</v>
      </c>
      <c r="D160">
        <v>35</v>
      </c>
      <c r="F160">
        <v>3054000</v>
      </c>
      <c r="G160" t="s">
        <v>292</v>
      </c>
      <c r="H160" t="s">
        <v>293</v>
      </c>
      <c r="K160" t="s">
        <v>1425</v>
      </c>
      <c r="M160" t="str">
        <f t="shared" si="2"/>
        <v>3054000 - Cotisations patronales aux caisses d'alloc.familli</v>
      </c>
    </row>
    <row r="161" spans="2:13">
      <c r="B161">
        <v>200</v>
      </c>
      <c r="C161" t="s">
        <v>1272</v>
      </c>
      <c r="D161">
        <v>35</v>
      </c>
      <c r="F161">
        <v>3056000</v>
      </c>
      <c r="G161" t="s">
        <v>294</v>
      </c>
      <c r="H161" t="s">
        <v>295</v>
      </c>
      <c r="K161" t="s">
        <v>1464</v>
      </c>
      <c r="M161" t="str">
        <f t="shared" si="2"/>
        <v>3056000 - Cotisations patronales aux primes de caisse maladi</v>
      </c>
    </row>
    <row r="162" spans="2:13">
      <c r="B162">
        <v>200</v>
      </c>
      <c r="C162" t="s">
        <v>1272</v>
      </c>
      <c r="D162">
        <v>35</v>
      </c>
      <c r="F162">
        <v>3059880</v>
      </c>
      <c r="G162" t="s">
        <v>297</v>
      </c>
      <c r="H162" t="s">
        <v>298</v>
      </c>
      <c r="K162" t="s">
        <v>1465</v>
      </c>
      <c r="M162" t="str">
        <f t="shared" si="2"/>
        <v>3059880 - Dotation et utilisation provisions charges 13ème</v>
      </c>
    </row>
    <row r="163" spans="2:13">
      <c r="B163">
        <v>200</v>
      </c>
      <c r="C163" t="s">
        <v>1272</v>
      </c>
      <c r="D163">
        <v>35</v>
      </c>
      <c r="F163">
        <v>306</v>
      </c>
      <c r="G163" t="s">
        <v>1466</v>
      </c>
      <c r="H163" t="s">
        <v>1467</v>
      </c>
      <c r="K163" t="s">
        <v>1468</v>
      </c>
      <c r="M163" t="str">
        <f t="shared" si="2"/>
        <v>306 - Prestations de l'employeur</v>
      </c>
    </row>
    <row r="164" spans="2:13">
      <c r="B164">
        <v>200</v>
      </c>
      <c r="C164" t="s">
        <v>1272</v>
      </c>
      <c r="D164">
        <v>35</v>
      </c>
      <c r="F164">
        <v>3060100</v>
      </c>
      <c r="G164" t="s">
        <v>300</v>
      </c>
      <c r="H164" t="s">
        <v>301</v>
      </c>
      <c r="K164" t="s">
        <v>1469</v>
      </c>
      <c r="M164" t="str">
        <f t="shared" si="2"/>
        <v>3060100 - #Frais de déménagement du personnel</v>
      </c>
    </row>
    <row r="165" spans="2:13">
      <c r="B165">
        <v>200</v>
      </c>
      <c r="C165" t="s">
        <v>1272</v>
      </c>
      <c r="D165">
        <v>35</v>
      </c>
      <c r="F165">
        <v>3060200</v>
      </c>
      <c r="G165" t="s">
        <v>302</v>
      </c>
      <c r="H165" t="s">
        <v>302</v>
      </c>
      <c r="K165" t="s">
        <v>1470</v>
      </c>
      <c r="M165" t="str">
        <f t="shared" si="2"/>
        <v>3060200 - #Indemnités TPG</v>
      </c>
    </row>
    <row r="166" spans="2:13">
      <c r="B166">
        <v>200</v>
      </c>
      <c r="C166" t="s">
        <v>1272</v>
      </c>
      <c r="D166">
        <v>35</v>
      </c>
      <c r="F166">
        <v>3060250</v>
      </c>
      <c r="G166" t="s">
        <v>303</v>
      </c>
      <c r="H166" t="s">
        <v>303</v>
      </c>
      <c r="K166" t="s">
        <v>1471</v>
      </c>
      <c r="M166" t="str">
        <f t="shared" si="2"/>
        <v>3060250 - #RH Indemnités TPG</v>
      </c>
    </row>
    <row r="167" spans="2:13">
      <c r="B167">
        <v>200</v>
      </c>
      <c r="C167" t="s">
        <v>1272</v>
      </c>
      <c r="D167">
        <v>35</v>
      </c>
      <c r="F167">
        <v>3064001</v>
      </c>
      <c r="G167" t="s">
        <v>304</v>
      </c>
      <c r="H167" t="s">
        <v>305</v>
      </c>
      <c r="K167" t="s">
        <v>1472</v>
      </c>
      <c r="M167" t="str">
        <f t="shared" si="2"/>
        <v>3064001 - Pont AVS Plend (PAT)</v>
      </c>
    </row>
    <row r="168" spans="2:13">
      <c r="B168">
        <v>200</v>
      </c>
      <c r="C168" t="s">
        <v>1272</v>
      </c>
      <c r="D168">
        <v>35</v>
      </c>
      <c r="F168">
        <v>3064002</v>
      </c>
      <c r="G168" t="s">
        <v>307</v>
      </c>
      <c r="H168" t="s">
        <v>308</v>
      </c>
      <c r="K168" t="s">
        <v>1473</v>
      </c>
      <c r="M168" t="str">
        <f t="shared" si="2"/>
        <v>3064002 - Pont AVS Plend (PENS)</v>
      </c>
    </row>
    <row r="169" spans="2:13">
      <c r="B169">
        <v>200</v>
      </c>
      <c r="C169" t="s">
        <v>1272</v>
      </c>
      <c r="D169">
        <v>35</v>
      </c>
      <c r="F169">
        <v>307</v>
      </c>
      <c r="G169" t="s">
        <v>1474</v>
      </c>
      <c r="H169" t="s">
        <v>1475</v>
      </c>
      <c r="K169" t="s">
        <v>1474</v>
      </c>
      <c r="M169" t="str">
        <f t="shared" si="2"/>
        <v>307 - Prest. aux retraités PLEND</v>
      </c>
    </row>
    <row r="170" spans="2:13">
      <c r="B170">
        <v>200</v>
      </c>
      <c r="C170" t="s">
        <v>1272</v>
      </c>
      <c r="D170">
        <v>35</v>
      </c>
      <c r="F170">
        <v>3070100</v>
      </c>
      <c r="G170" t="s">
        <v>115</v>
      </c>
      <c r="H170" t="s">
        <v>115</v>
      </c>
      <c r="K170" t="s">
        <v>1332</v>
      </c>
      <c r="M170" t="str">
        <f t="shared" si="2"/>
        <v>3070100 - #Plend PAT</v>
      </c>
    </row>
    <row r="171" spans="2:13">
      <c r="B171">
        <v>200</v>
      </c>
      <c r="C171" t="s">
        <v>1272</v>
      </c>
      <c r="D171">
        <v>35</v>
      </c>
      <c r="F171">
        <v>3070200</v>
      </c>
      <c r="G171" t="s">
        <v>214</v>
      </c>
      <c r="H171" t="s">
        <v>214</v>
      </c>
      <c r="K171" t="s">
        <v>1407</v>
      </c>
      <c r="M171" t="str">
        <f t="shared" si="2"/>
        <v>3070200 - #Plend ENS</v>
      </c>
    </row>
    <row r="172" spans="2:13">
      <c r="B172">
        <v>200</v>
      </c>
      <c r="C172" t="s">
        <v>1272</v>
      </c>
      <c r="D172">
        <v>35</v>
      </c>
      <c r="F172">
        <v>309</v>
      </c>
      <c r="G172" t="s">
        <v>1476</v>
      </c>
      <c r="H172" t="s">
        <v>1477</v>
      </c>
      <c r="K172" t="s">
        <v>1478</v>
      </c>
      <c r="M172" t="str">
        <f t="shared" si="2"/>
        <v>309 - Autres charges de personnel</v>
      </c>
    </row>
    <row r="173" spans="2:13">
      <c r="B173">
        <v>200</v>
      </c>
      <c r="C173" t="s">
        <v>1272</v>
      </c>
      <c r="D173">
        <v>35</v>
      </c>
      <c r="F173">
        <v>3090000</v>
      </c>
      <c r="G173" t="s">
        <v>310</v>
      </c>
      <c r="H173" t="s">
        <v>311</v>
      </c>
      <c r="K173" t="s">
        <v>1479</v>
      </c>
      <c r="M173" t="str">
        <f t="shared" si="2"/>
        <v>3090000 - Frais de formation (PAT)</v>
      </c>
    </row>
    <row r="174" spans="2:13">
      <c r="B174">
        <v>200</v>
      </c>
      <c r="C174" t="s">
        <v>1272</v>
      </c>
      <c r="D174">
        <v>35</v>
      </c>
      <c r="F174">
        <v>3090100</v>
      </c>
      <c r="G174" t="s">
        <v>313</v>
      </c>
      <c r="H174" t="s">
        <v>314</v>
      </c>
      <c r="K174" t="s">
        <v>1480</v>
      </c>
      <c r="M174" t="str">
        <f t="shared" si="2"/>
        <v>3090100 - #Frais de formation PAT</v>
      </c>
    </row>
    <row r="175" spans="2:13">
      <c r="B175">
        <v>200</v>
      </c>
      <c r="C175" t="s">
        <v>1272</v>
      </c>
      <c r="D175">
        <v>35</v>
      </c>
      <c r="F175">
        <v>3090400</v>
      </c>
      <c r="G175" t="s">
        <v>1481</v>
      </c>
      <c r="H175" t="s">
        <v>1482</v>
      </c>
      <c r="K175" t="s">
        <v>1483</v>
      </c>
      <c r="M175" t="str">
        <f t="shared" si="2"/>
        <v>3090400 - #Frais d’annonces (offres d’emploi)</v>
      </c>
    </row>
    <row r="176" spans="2:13">
      <c r="B176">
        <v>200</v>
      </c>
      <c r="C176" t="s">
        <v>1272</v>
      </c>
      <c r="D176">
        <v>35</v>
      </c>
      <c r="F176">
        <v>3090500</v>
      </c>
      <c r="G176" t="s">
        <v>317</v>
      </c>
      <c r="H176" t="s">
        <v>317</v>
      </c>
      <c r="K176" t="s">
        <v>1484</v>
      </c>
      <c r="M176" t="str">
        <f t="shared" si="2"/>
        <v>3090500 - #Non-dépenses</v>
      </c>
    </row>
    <row r="177" spans="2:13">
      <c r="B177">
        <v>200</v>
      </c>
      <c r="C177" t="s">
        <v>1272</v>
      </c>
      <c r="D177">
        <v>35</v>
      </c>
      <c r="F177">
        <v>3090600</v>
      </c>
      <c r="G177" t="s">
        <v>318</v>
      </c>
      <c r="H177" t="s">
        <v>319</v>
      </c>
      <c r="K177" t="s">
        <v>1485</v>
      </c>
      <c r="M177" t="str">
        <f t="shared" si="2"/>
        <v>3090600 - #Correction au prorata du budget</v>
      </c>
    </row>
    <row r="178" spans="2:13">
      <c r="B178">
        <v>200</v>
      </c>
      <c r="C178" t="s">
        <v>1272</v>
      </c>
      <c r="D178">
        <v>35</v>
      </c>
      <c r="F178">
        <v>3090700</v>
      </c>
      <c r="G178" t="s">
        <v>320</v>
      </c>
      <c r="H178" t="s">
        <v>320</v>
      </c>
      <c r="K178" t="s">
        <v>1486</v>
      </c>
      <c r="M178" t="str">
        <f t="shared" si="2"/>
        <v>3090700 - #Gel budgétaire</v>
      </c>
    </row>
    <row r="179" spans="2:13">
      <c r="B179">
        <v>200</v>
      </c>
      <c r="C179" t="s">
        <v>1272</v>
      </c>
      <c r="D179">
        <v>35</v>
      </c>
      <c r="F179">
        <v>3091000</v>
      </c>
      <c r="G179" t="s">
        <v>321</v>
      </c>
      <c r="H179" t="s">
        <v>322</v>
      </c>
      <c r="K179" t="s">
        <v>1487</v>
      </c>
      <c r="M179" t="str">
        <f t="shared" si="2"/>
        <v>3091000 - Frais de recrutement (annonces)</v>
      </c>
    </row>
    <row r="180" spans="2:13">
      <c r="B180">
        <v>200</v>
      </c>
      <c r="C180" t="s">
        <v>1272</v>
      </c>
      <c r="D180">
        <v>35</v>
      </c>
      <c r="F180">
        <v>3099999</v>
      </c>
      <c r="G180" t="s">
        <v>1488</v>
      </c>
      <c r="H180" t="s">
        <v>1488</v>
      </c>
      <c r="K180" t="s">
        <v>1489</v>
      </c>
      <c r="M180" t="str">
        <f t="shared" si="2"/>
        <v>3099999 - #Salaires CO</v>
      </c>
    </row>
    <row r="181" spans="2:13">
      <c r="B181">
        <v>200</v>
      </c>
      <c r="C181" t="s">
        <v>1272</v>
      </c>
      <c r="D181">
        <v>35</v>
      </c>
      <c r="F181" t="s">
        <v>1490</v>
      </c>
      <c r="G181" t="s">
        <v>1491</v>
      </c>
      <c r="H181" t="s">
        <v>1491</v>
      </c>
      <c r="K181" t="s">
        <v>1492</v>
      </c>
      <c r="M181" t="str">
        <f t="shared" si="2"/>
        <v>30X - Engagement salaires</v>
      </c>
    </row>
    <row r="182" spans="2:13">
      <c r="B182">
        <v>200</v>
      </c>
      <c r="C182" t="s">
        <v>1272</v>
      </c>
      <c r="D182">
        <v>35</v>
      </c>
      <c r="F182">
        <v>31</v>
      </c>
      <c r="G182" t="s">
        <v>1493</v>
      </c>
      <c r="H182" t="s">
        <v>1493</v>
      </c>
      <c r="K182" t="s">
        <v>1494</v>
      </c>
      <c r="M182" t="str">
        <f t="shared" si="2"/>
        <v>31 - Dépenses générales</v>
      </c>
    </row>
    <row r="183" spans="2:13">
      <c r="B183">
        <v>200</v>
      </c>
      <c r="C183" t="s">
        <v>1272</v>
      </c>
      <c r="D183">
        <v>35</v>
      </c>
      <c r="F183">
        <v>310</v>
      </c>
      <c r="G183" t="s">
        <v>1495</v>
      </c>
      <c r="H183" t="s">
        <v>1495</v>
      </c>
      <c r="K183" t="s">
        <v>1496</v>
      </c>
      <c r="M183" t="str">
        <f t="shared" si="2"/>
        <v>310 - Fournitures</v>
      </c>
    </row>
    <row r="184" spans="2:13">
      <c r="B184">
        <v>200</v>
      </c>
      <c r="C184" t="s">
        <v>1272</v>
      </c>
      <c r="D184">
        <v>35</v>
      </c>
      <c r="F184">
        <v>3100001</v>
      </c>
      <c r="G184" t="s">
        <v>326</v>
      </c>
      <c r="H184" t="s">
        <v>327</v>
      </c>
      <c r="K184" t="s">
        <v>1497</v>
      </c>
      <c r="M184" t="str">
        <f t="shared" si="2"/>
        <v>3100001 - Fournitures et matériel de bureau</v>
      </c>
    </row>
    <row r="185" spans="2:13">
      <c r="B185">
        <v>200</v>
      </c>
      <c r="C185" t="s">
        <v>1272</v>
      </c>
      <c r="D185">
        <v>35</v>
      </c>
      <c r="F185">
        <v>3100100</v>
      </c>
      <c r="G185" t="s">
        <v>331</v>
      </c>
      <c r="H185" t="s">
        <v>332</v>
      </c>
      <c r="K185" t="s">
        <v>1498</v>
      </c>
      <c r="M185" t="str">
        <f t="shared" si="2"/>
        <v>3100100 - #Fournitures générales</v>
      </c>
    </row>
    <row r="186" spans="2:13">
      <c r="B186">
        <v>200</v>
      </c>
      <c r="C186" t="s">
        <v>1272</v>
      </c>
      <c r="D186">
        <v>35</v>
      </c>
      <c r="F186">
        <v>3100110</v>
      </c>
      <c r="G186" t="s">
        <v>1499</v>
      </c>
      <c r="H186" t="s">
        <v>335</v>
      </c>
      <c r="K186" t="s">
        <v>1500</v>
      </c>
      <c r="M186" t="str">
        <f t="shared" si="2"/>
        <v>3100110 - #Composants d'appareils</v>
      </c>
    </row>
    <row r="187" spans="2:13">
      <c r="B187">
        <v>200</v>
      </c>
      <c r="C187" t="s">
        <v>1272</v>
      </c>
      <c r="D187">
        <v>35</v>
      </c>
      <c r="F187">
        <v>3100120</v>
      </c>
      <c r="G187" t="s">
        <v>1501</v>
      </c>
      <c r="H187" t="s">
        <v>1502</v>
      </c>
      <c r="K187" t="s">
        <v>1503</v>
      </c>
      <c r="M187" t="str">
        <f t="shared" si="2"/>
        <v>3100120 - #Fournitures de bureaux</v>
      </c>
    </row>
    <row r="188" spans="2:13">
      <c r="B188">
        <v>200</v>
      </c>
      <c r="C188" t="s">
        <v>1272</v>
      </c>
      <c r="D188">
        <v>35</v>
      </c>
      <c r="F188">
        <v>3100125</v>
      </c>
      <c r="G188" t="s">
        <v>1504</v>
      </c>
      <c r="H188" t="s">
        <v>1504</v>
      </c>
      <c r="K188" t="s">
        <v>1505</v>
      </c>
      <c r="M188" t="str">
        <f t="shared" si="2"/>
        <v>3100125 - #Inactif</v>
      </c>
    </row>
    <row r="189" spans="2:13">
      <c r="B189">
        <v>200</v>
      </c>
      <c r="C189" t="s">
        <v>1272</v>
      </c>
      <c r="D189">
        <v>35</v>
      </c>
      <c r="F189">
        <v>3100130</v>
      </c>
      <c r="G189" t="s">
        <v>1506</v>
      </c>
      <c r="H189" t="s">
        <v>1507</v>
      </c>
      <c r="K189" t="s">
        <v>1508</v>
      </c>
      <c r="M189" t="str">
        <f t="shared" si="2"/>
        <v>3100130 - #Fournitures outillage et matériel</v>
      </c>
    </row>
    <row r="190" spans="2:13">
      <c r="B190">
        <v>200</v>
      </c>
      <c r="C190" t="s">
        <v>1272</v>
      </c>
      <c r="D190">
        <v>35</v>
      </c>
      <c r="F190">
        <v>3100140</v>
      </c>
      <c r="G190" t="s">
        <v>1509</v>
      </c>
      <c r="H190" t="s">
        <v>1509</v>
      </c>
      <c r="K190" t="s">
        <v>1510</v>
      </c>
      <c r="M190" t="str">
        <f t="shared" si="2"/>
        <v>3100140 - #Copies</v>
      </c>
    </row>
    <row r="191" spans="2:13">
      <c r="B191">
        <v>200</v>
      </c>
      <c r="C191" t="s">
        <v>1272</v>
      </c>
      <c r="D191">
        <v>35</v>
      </c>
      <c r="F191">
        <v>3100500</v>
      </c>
      <c r="G191" t="s">
        <v>337</v>
      </c>
      <c r="H191" t="s">
        <v>337</v>
      </c>
      <c r="K191" t="s">
        <v>1511</v>
      </c>
      <c r="M191" t="str">
        <f t="shared" si="2"/>
        <v>3100500 - #Impressions</v>
      </c>
    </row>
    <row r="192" spans="2:13">
      <c r="B192">
        <v>200</v>
      </c>
      <c r="C192" t="s">
        <v>1272</v>
      </c>
      <c r="D192">
        <v>35</v>
      </c>
      <c r="F192">
        <v>3101100</v>
      </c>
      <c r="G192" t="s">
        <v>1512</v>
      </c>
      <c r="H192" t="s">
        <v>1513</v>
      </c>
      <c r="K192" t="s">
        <v>1514</v>
      </c>
      <c r="M192" t="str">
        <f t="shared" si="2"/>
        <v>3101100 - Carburant, Produits de nettoyage</v>
      </c>
    </row>
    <row r="193" spans="2:13">
      <c r="B193">
        <v>200</v>
      </c>
      <c r="C193" t="s">
        <v>1272</v>
      </c>
      <c r="D193">
        <v>35</v>
      </c>
      <c r="F193">
        <v>3101200</v>
      </c>
      <c r="G193" t="s">
        <v>340</v>
      </c>
      <c r="H193" t="s">
        <v>340</v>
      </c>
      <c r="K193" t="s">
        <v>1515</v>
      </c>
      <c r="M193" t="str">
        <f t="shared" si="2"/>
        <v>3101200 - #Reliures</v>
      </c>
    </row>
    <row r="194" spans="2:13">
      <c r="B194">
        <v>200</v>
      </c>
      <c r="C194" t="s">
        <v>1272</v>
      </c>
      <c r="D194">
        <v>35</v>
      </c>
      <c r="F194">
        <v>3102001</v>
      </c>
      <c r="G194" t="s">
        <v>341</v>
      </c>
      <c r="H194" t="s">
        <v>341</v>
      </c>
      <c r="K194" t="s">
        <v>1516</v>
      </c>
      <c r="M194" t="str">
        <f t="shared" si="2"/>
        <v>3102001 - Photocopies, copies</v>
      </c>
    </row>
    <row r="195" spans="2:13">
      <c r="B195">
        <v>200</v>
      </c>
      <c r="C195" t="s">
        <v>1272</v>
      </c>
      <c r="D195">
        <v>35</v>
      </c>
      <c r="F195">
        <v>3102002</v>
      </c>
      <c r="G195" t="s">
        <v>342</v>
      </c>
      <c r="H195" t="s">
        <v>343</v>
      </c>
      <c r="K195" t="s">
        <v>1517</v>
      </c>
      <c r="M195" t="str">
        <f t="shared" si="2"/>
        <v>3102002 - Imprimés, impressions</v>
      </c>
    </row>
    <row r="196" spans="2:13">
      <c r="B196">
        <v>200</v>
      </c>
      <c r="C196" t="s">
        <v>1272</v>
      </c>
      <c r="D196">
        <v>35</v>
      </c>
      <c r="F196">
        <v>3102003</v>
      </c>
      <c r="G196" t="s">
        <v>1518</v>
      </c>
      <c r="H196" t="s">
        <v>1518</v>
      </c>
      <c r="K196" t="s">
        <v>1519</v>
      </c>
      <c r="M196" t="str">
        <f t="shared" si="2"/>
        <v>3102003 - Reliures</v>
      </c>
    </row>
    <row r="197" spans="2:13">
      <c r="B197">
        <v>200</v>
      </c>
      <c r="C197" t="s">
        <v>1272</v>
      </c>
      <c r="D197">
        <v>35</v>
      </c>
      <c r="F197">
        <v>3102100</v>
      </c>
      <c r="G197" t="s">
        <v>344</v>
      </c>
      <c r="H197" t="s">
        <v>344</v>
      </c>
      <c r="K197" t="s">
        <v>1520</v>
      </c>
      <c r="M197" t="str">
        <f t="shared" si="2"/>
        <v>3102100 - #Achat de livres</v>
      </c>
    </row>
    <row r="198" spans="2:13">
      <c r="B198">
        <v>200</v>
      </c>
      <c r="C198" t="s">
        <v>1272</v>
      </c>
      <c r="D198">
        <v>35</v>
      </c>
      <c r="F198">
        <v>3102101</v>
      </c>
      <c r="G198" t="s">
        <v>345</v>
      </c>
      <c r="H198" t="s">
        <v>346</v>
      </c>
      <c r="K198" t="s">
        <v>1521</v>
      </c>
      <c r="M198" t="str">
        <f t="shared" si="2"/>
        <v>3102101 - #Achats monographies - support physique</v>
      </c>
    </row>
    <row r="199" spans="2:13">
      <c r="B199">
        <v>200</v>
      </c>
      <c r="C199" t="s">
        <v>1272</v>
      </c>
      <c r="D199">
        <v>35</v>
      </c>
      <c r="F199">
        <v>3102102</v>
      </c>
      <c r="G199" t="s">
        <v>347</v>
      </c>
      <c r="H199" t="s">
        <v>348</v>
      </c>
      <c r="K199" t="s">
        <v>1522</v>
      </c>
      <c r="M199" t="str">
        <f t="shared" si="2"/>
        <v>3102102 - #Achats monographies - support numérique</v>
      </c>
    </row>
    <row r="200" spans="2:13">
      <c r="B200">
        <v>200</v>
      </c>
      <c r="C200" t="s">
        <v>1272</v>
      </c>
      <c r="D200">
        <v>35</v>
      </c>
      <c r="F200">
        <v>3102103</v>
      </c>
      <c r="G200" t="s">
        <v>349</v>
      </c>
      <c r="H200" t="s">
        <v>350</v>
      </c>
      <c r="K200" t="s">
        <v>1523</v>
      </c>
      <c r="M200" t="str">
        <f t="shared" ref="M200:M263" si="3">F200&amp;" "&amp;"-"&amp;" "&amp;H200</f>
        <v>3102103 - #Achats monographies - support mixte</v>
      </c>
    </row>
    <row r="201" spans="2:13">
      <c r="B201">
        <v>200</v>
      </c>
      <c r="C201" t="s">
        <v>1272</v>
      </c>
      <c r="D201">
        <v>35</v>
      </c>
      <c r="F201">
        <v>3102110</v>
      </c>
      <c r="G201" t="s">
        <v>1524</v>
      </c>
      <c r="H201" t="s">
        <v>1525</v>
      </c>
      <c r="K201" t="s">
        <v>1526</v>
      </c>
      <c r="M201" t="str">
        <f t="shared" si="3"/>
        <v>3102110 - #Support de données radio, films, cd-rom</v>
      </c>
    </row>
    <row r="202" spans="2:13">
      <c r="B202">
        <v>200</v>
      </c>
      <c r="C202" t="s">
        <v>1272</v>
      </c>
      <c r="D202">
        <v>35</v>
      </c>
      <c r="F202">
        <v>3102111</v>
      </c>
      <c r="G202" t="s">
        <v>351</v>
      </c>
      <c r="H202" t="s">
        <v>352</v>
      </c>
      <c r="K202" t="s">
        <v>1527</v>
      </c>
      <c r="M202" t="str">
        <f t="shared" si="3"/>
        <v>3102111 - #Achats contenus Audio et video - support physique</v>
      </c>
    </row>
    <row r="203" spans="2:13">
      <c r="B203">
        <v>200</v>
      </c>
      <c r="C203" t="s">
        <v>1272</v>
      </c>
      <c r="D203">
        <v>35</v>
      </c>
      <c r="F203">
        <v>3102112</v>
      </c>
      <c r="G203" t="s">
        <v>353</v>
      </c>
      <c r="H203" t="s">
        <v>354</v>
      </c>
      <c r="K203" t="s">
        <v>1528</v>
      </c>
      <c r="M203" t="str">
        <f t="shared" si="3"/>
        <v>3102112 - #Achats contenus Audio et video - support numériqu</v>
      </c>
    </row>
    <row r="204" spans="2:13">
      <c r="B204">
        <v>200</v>
      </c>
      <c r="C204" t="s">
        <v>1272</v>
      </c>
      <c r="D204">
        <v>35</v>
      </c>
      <c r="F204">
        <v>3102113</v>
      </c>
      <c r="G204" t="s">
        <v>355</v>
      </c>
      <c r="H204" t="s">
        <v>356</v>
      </c>
      <c r="K204" t="s">
        <v>1529</v>
      </c>
      <c r="M204" t="str">
        <f t="shared" si="3"/>
        <v>3102113 - #Achats contenus Audio et video - support mixte</v>
      </c>
    </row>
    <row r="205" spans="2:13">
      <c r="B205">
        <v>200</v>
      </c>
      <c r="C205" t="s">
        <v>1272</v>
      </c>
      <c r="D205">
        <v>35</v>
      </c>
      <c r="F205">
        <v>3102120</v>
      </c>
      <c r="G205" t="s">
        <v>1530</v>
      </c>
      <c r="H205" t="s">
        <v>1530</v>
      </c>
      <c r="K205" t="s">
        <v>1531</v>
      </c>
      <c r="M205" t="str">
        <f t="shared" si="3"/>
        <v>3102120 - #Prêts de livres</v>
      </c>
    </row>
    <row r="206" spans="2:13">
      <c r="B206">
        <v>200</v>
      </c>
      <c r="C206" t="s">
        <v>1272</v>
      </c>
      <c r="D206">
        <v>35</v>
      </c>
      <c r="F206">
        <v>3102121</v>
      </c>
      <c r="G206" t="s">
        <v>358</v>
      </c>
      <c r="H206" t="s">
        <v>359</v>
      </c>
      <c r="K206" t="s">
        <v>1532</v>
      </c>
      <c r="M206" t="str">
        <f t="shared" si="3"/>
        <v>3102121 - #Emprunts de contenus - support physique</v>
      </c>
    </row>
    <row r="207" spans="2:13">
      <c r="B207">
        <v>200</v>
      </c>
      <c r="C207" t="s">
        <v>1272</v>
      </c>
      <c r="D207">
        <v>35</v>
      </c>
      <c r="F207">
        <v>3102122</v>
      </c>
      <c r="G207" t="s">
        <v>360</v>
      </c>
      <c r="H207" t="s">
        <v>361</v>
      </c>
      <c r="K207" t="s">
        <v>1533</v>
      </c>
      <c r="M207" t="str">
        <f t="shared" si="3"/>
        <v>3102122 - #Emprunts de contenus - support numérique</v>
      </c>
    </row>
    <row r="208" spans="2:13">
      <c r="B208">
        <v>200</v>
      </c>
      <c r="C208" t="s">
        <v>1272</v>
      </c>
      <c r="D208">
        <v>35</v>
      </c>
      <c r="F208">
        <v>3102123</v>
      </c>
      <c r="G208" t="s">
        <v>362</v>
      </c>
      <c r="H208" t="s">
        <v>363</v>
      </c>
      <c r="K208" t="s">
        <v>1534</v>
      </c>
      <c r="M208" t="str">
        <f t="shared" si="3"/>
        <v>3102123 - #Emprunts de contenus - support mixte</v>
      </c>
    </row>
    <row r="209" spans="2:13">
      <c r="B209">
        <v>200</v>
      </c>
      <c r="C209" t="s">
        <v>1272</v>
      </c>
      <c r="D209">
        <v>35</v>
      </c>
      <c r="F209">
        <v>3102130</v>
      </c>
      <c r="G209" t="s">
        <v>364</v>
      </c>
      <c r="H209" t="s">
        <v>364</v>
      </c>
      <c r="K209" t="s">
        <v>1535</v>
      </c>
      <c r="M209" t="str">
        <f t="shared" si="3"/>
        <v>3102130 - #Base de données</v>
      </c>
    </row>
    <row r="210" spans="2:13">
      <c r="B210">
        <v>200</v>
      </c>
      <c r="C210" t="s">
        <v>1272</v>
      </c>
      <c r="D210">
        <v>35</v>
      </c>
      <c r="F210">
        <v>3102131</v>
      </c>
      <c r="G210" t="s">
        <v>365</v>
      </c>
      <c r="H210" t="s">
        <v>366</v>
      </c>
      <c r="K210" t="s">
        <v>1536</v>
      </c>
      <c r="M210" t="str">
        <f t="shared" si="3"/>
        <v>3102131 - #Accès ponctuels Bases données - support physique</v>
      </c>
    </row>
    <row r="211" spans="2:13">
      <c r="B211">
        <v>200</v>
      </c>
      <c r="C211" t="s">
        <v>1272</v>
      </c>
      <c r="D211">
        <v>35</v>
      </c>
      <c r="F211">
        <v>3102132</v>
      </c>
      <c r="G211" t="s">
        <v>367</v>
      </c>
      <c r="H211" t="s">
        <v>368</v>
      </c>
      <c r="K211" t="s">
        <v>1537</v>
      </c>
      <c r="M211" t="str">
        <f t="shared" si="3"/>
        <v>3102132 - #Accès ponctuels Bases données - support numérique</v>
      </c>
    </row>
    <row r="212" spans="2:13">
      <c r="B212">
        <v>200</v>
      </c>
      <c r="C212" t="s">
        <v>1272</v>
      </c>
      <c r="D212">
        <v>35</v>
      </c>
      <c r="F212">
        <v>3102133</v>
      </c>
      <c r="G212" t="s">
        <v>369</v>
      </c>
      <c r="H212" t="s">
        <v>370</v>
      </c>
      <c r="K212" t="s">
        <v>1538</v>
      </c>
      <c r="M212" t="str">
        <f t="shared" si="3"/>
        <v>3102133 - #Accès ponctuels Bases données - support mixte</v>
      </c>
    </row>
    <row r="213" spans="2:13">
      <c r="B213">
        <v>200</v>
      </c>
      <c r="C213" t="s">
        <v>1272</v>
      </c>
      <c r="D213">
        <v>35</v>
      </c>
      <c r="F213">
        <v>3102141</v>
      </c>
      <c r="G213" t="s">
        <v>371</v>
      </c>
      <c r="H213" t="s">
        <v>372</v>
      </c>
      <c r="K213" t="s">
        <v>1539</v>
      </c>
      <c r="M213" t="str">
        <f t="shared" si="3"/>
        <v>3102141 - #Achats contenus autres - support physique</v>
      </c>
    </row>
    <row r="214" spans="2:13">
      <c r="B214">
        <v>200</v>
      </c>
      <c r="C214" t="s">
        <v>1272</v>
      </c>
      <c r="D214">
        <v>35</v>
      </c>
      <c r="F214">
        <v>3102142</v>
      </c>
      <c r="G214" t="s">
        <v>373</v>
      </c>
      <c r="H214" t="s">
        <v>374</v>
      </c>
      <c r="K214" t="s">
        <v>1540</v>
      </c>
      <c r="M214" t="str">
        <f t="shared" si="3"/>
        <v>3102142 - #Achats contenus autres - support numérique</v>
      </c>
    </row>
    <row r="215" spans="2:13">
      <c r="B215">
        <v>200</v>
      </c>
      <c r="C215" t="s">
        <v>1272</v>
      </c>
      <c r="D215">
        <v>35</v>
      </c>
      <c r="F215">
        <v>3102143</v>
      </c>
      <c r="G215" t="s">
        <v>375</v>
      </c>
      <c r="H215" t="s">
        <v>376</v>
      </c>
      <c r="K215" t="s">
        <v>1541</v>
      </c>
      <c r="M215" t="str">
        <f t="shared" si="3"/>
        <v>3102143 - #Achats contenus autres - support mixte</v>
      </c>
    </row>
    <row r="216" spans="2:13">
      <c r="B216">
        <v>200</v>
      </c>
      <c r="C216" t="s">
        <v>1272</v>
      </c>
      <c r="D216">
        <v>35</v>
      </c>
      <c r="F216">
        <v>3103000</v>
      </c>
      <c r="G216" t="s">
        <v>1542</v>
      </c>
      <c r="H216" t="s">
        <v>1543</v>
      </c>
      <c r="K216" t="s">
        <v>1544</v>
      </c>
      <c r="M216" t="str">
        <f t="shared" si="3"/>
        <v>3103000 - Livres, litt spéacilisées, prêt livre, base donnée</v>
      </c>
    </row>
    <row r="217" spans="2:13">
      <c r="B217">
        <v>200</v>
      </c>
      <c r="C217" t="s">
        <v>1272</v>
      </c>
      <c r="D217">
        <v>35</v>
      </c>
      <c r="F217">
        <v>3103001</v>
      </c>
      <c r="G217" t="s">
        <v>2161</v>
      </c>
      <c r="H217" t="s">
        <v>2162</v>
      </c>
      <c r="K217" t="s">
        <v>2163</v>
      </c>
      <c r="M217" t="str">
        <f t="shared" si="3"/>
        <v>3103001 - Livres en Open Access</v>
      </c>
    </row>
    <row r="218" spans="2:13">
      <c r="B218">
        <v>200</v>
      </c>
      <c r="C218" t="s">
        <v>1272</v>
      </c>
      <c r="D218">
        <v>35</v>
      </c>
      <c r="F218">
        <v>3103002</v>
      </c>
      <c r="G218" t="s">
        <v>2164</v>
      </c>
      <c r="H218" t="s">
        <v>2165</v>
      </c>
      <c r="K218" t="s">
        <v>2166</v>
      </c>
      <c r="M218" t="str">
        <f t="shared" si="3"/>
        <v>3103002 - Livres en Closed Access</v>
      </c>
    </row>
    <row r="219" spans="2:13">
      <c r="B219">
        <v>200</v>
      </c>
      <c r="C219" t="s">
        <v>1272</v>
      </c>
      <c r="D219">
        <v>35</v>
      </c>
      <c r="F219">
        <v>3103101</v>
      </c>
      <c r="G219" t="s">
        <v>380</v>
      </c>
      <c r="H219" t="s">
        <v>381</v>
      </c>
      <c r="K219" t="s">
        <v>1545</v>
      </c>
      <c r="M219" t="str">
        <f t="shared" si="3"/>
        <v>3103101 - Abonnements de journaux,magazines (abonnem.)</v>
      </c>
    </row>
    <row r="220" spans="2:13">
      <c r="B220">
        <v>200</v>
      </c>
      <c r="C220" t="s">
        <v>1272</v>
      </c>
      <c r="D220">
        <v>35</v>
      </c>
      <c r="F220">
        <v>3103102</v>
      </c>
      <c r="G220" t="s">
        <v>382</v>
      </c>
      <c r="H220" t="s">
        <v>382</v>
      </c>
      <c r="K220" t="s">
        <v>1546</v>
      </c>
      <c r="M220" t="str">
        <f t="shared" si="3"/>
        <v>3103102 - Cotisations, membres</v>
      </c>
    </row>
    <row r="221" spans="2:13">
      <c r="B221">
        <v>200</v>
      </c>
      <c r="C221" t="s">
        <v>1272</v>
      </c>
      <c r="D221">
        <v>35</v>
      </c>
      <c r="F221">
        <v>3103103</v>
      </c>
      <c r="G221" t="s">
        <v>2167</v>
      </c>
      <c r="H221" t="s">
        <v>2168</v>
      </c>
      <c r="K221" t="s">
        <v>2169</v>
      </c>
      <c r="M221" t="str">
        <f t="shared" si="3"/>
        <v>3103103 - Articles en Open Access</v>
      </c>
    </row>
    <row r="222" spans="2:13">
      <c r="B222">
        <v>200</v>
      </c>
      <c r="C222" t="s">
        <v>1272</v>
      </c>
      <c r="D222">
        <v>35</v>
      </c>
      <c r="F222">
        <v>3103104</v>
      </c>
      <c r="G222" t="s">
        <v>2170</v>
      </c>
      <c r="H222" t="s">
        <v>2171</v>
      </c>
      <c r="K222" t="s">
        <v>2172</v>
      </c>
      <c r="M222" t="str">
        <f t="shared" si="3"/>
        <v>3103104 - Articles en Closed Access</v>
      </c>
    </row>
    <row r="223" spans="2:13">
      <c r="B223">
        <v>200</v>
      </c>
      <c r="C223" t="s">
        <v>1272</v>
      </c>
      <c r="D223">
        <v>35</v>
      </c>
      <c r="F223">
        <v>3103200</v>
      </c>
      <c r="G223" t="s">
        <v>1547</v>
      </c>
      <c r="H223" t="s">
        <v>384</v>
      </c>
      <c r="K223" t="s">
        <v>1548</v>
      </c>
      <c r="M223" t="str">
        <f t="shared" si="3"/>
        <v>3103200 - #Abonnements de journaux et périodiques</v>
      </c>
    </row>
    <row r="224" spans="2:13">
      <c r="B224">
        <v>200</v>
      </c>
      <c r="C224" t="s">
        <v>1272</v>
      </c>
      <c r="D224">
        <v>35</v>
      </c>
      <c r="F224">
        <v>3103210</v>
      </c>
      <c r="G224" t="s">
        <v>385</v>
      </c>
      <c r="H224" t="s">
        <v>385</v>
      </c>
      <c r="K224" t="s">
        <v>1549</v>
      </c>
      <c r="M224" t="str">
        <f t="shared" si="3"/>
        <v>3103210 - #Cotisations</v>
      </c>
    </row>
    <row r="225" spans="2:13">
      <c r="B225">
        <v>200</v>
      </c>
      <c r="C225" t="s">
        <v>1272</v>
      </c>
      <c r="D225">
        <v>35</v>
      </c>
      <c r="F225">
        <v>3103220</v>
      </c>
      <c r="G225" t="s">
        <v>386</v>
      </c>
      <c r="H225" t="s">
        <v>1550</v>
      </c>
      <c r="K225" t="s">
        <v>1551</v>
      </c>
      <c r="M225" t="str">
        <f t="shared" si="3"/>
        <v>3103220 - #Abonnements aux périodiques électronique</v>
      </c>
    </row>
    <row r="226" spans="2:13">
      <c r="B226">
        <v>200</v>
      </c>
      <c r="C226" t="s">
        <v>1272</v>
      </c>
      <c r="D226">
        <v>35</v>
      </c>
      <c r="F226">
        <v>3103221</v>
      </c>
      <c r="G226" t="s">
        <v>388</v>
      </c>
      <c r="H226" t="s">
        <v>389</v>
      </c>
      <c r="K226" t="s">
        <v>1552</v>
      </c>
      <c r="M226" t="str">
        <f t="shared" si="3"/>
        <v>3103221 - #Abonnements aux périodiques - support physique</v>
      </c>
    </row>
    <row r="227" spans="2:13">
      <c r="B227">
        <v>200</v>
      </c>
      <c r="C227" t="s">
        <v>1272</v>
      </c>
      <c r="D227">
        <v>35</v>
      </c>
      <c r="F227">
        <v>3103222</v>
      </c>
      <c r="G227" t="s">
        <v>390</v>
      </c>
      <c r="H227" t="s">
        <v>391</v>
      </c>
      <c r="K227" t="s">
        <v>1553</v>
      </c>
      <c r="M227" t="str">
        <f t="shared" si="3"/>
        <v>3103222 - #Abonnements aux périodiques - support numérique</v>
      </c>
    </row>
    <row r="228" spans="2:13">
      <c r="B228">
        <v>200</v>
      </c>
      <c r="C228" t="s">
        <v>1272</v>
      </c>
      <c r="D228">
        <v>35</v>
      </c>
      <c r="F228">
        <v>3103223</v>
      </c>
      <c r="G228" t="s">
        <v>392</v>
      </c>
      <c r="H228" t="s">
        <v>393</v>
      </c>
      <c r="K228" t="s">
        <v>1554</v>
      </c>
      <c r="M228" t="str">
        <f t="shared" si="3"/>
        <v>3103223 - #Abonnements aux périodiques - support mixte</v>
      </c>
    </row>
    <row r="229" spans="2:13">
      <c r="B229">
        <v>200</v>
      </c>
      <c r="C229" t="s">
        <v>1272</v>
      </c>
      <c r="D229">
        <v>35</v>
      </c>
      <c r="F229">
        <v>3103230</v>
      </c>
      <c r="G229" t="s">
        <v>394</v>
      </c>
      <c r="H229" t="s">
        <v>395</v>
      </c>
      <c r="K229" t="s">
        <v>1555</v>
      </c>
      <c r="M229" t="str">
        <f t="shared" si="3"/>
        <v>3103230 - #Abonnements aux bases de données</v>
      </c>
    </row>
    <row r="230" spans="2:13">
      <c r="B230">
        <v>200</v>
      </c>
      <c r="C230" t="s">
        <v>1272</v>
      </c>
      <c r="D230">
        <v>35</v>
      </c>
      <c r="F230">
        <v>3103231</v>
      </c>
      <c r="G230" t="s">
        <v>396</v>
      </c>
      <c r="H230" t="s">
        <v>397</v>
      </c>
      <c r="K230" t="s">
        <v>1556</v>
      </c>
      <c r="M230" t="str">
        <f t="shared" si="3"/>
        <v>3103231 - #Abonnements bases données - support physique</v>
      </c>
    </row>
    <row r="231" spans="2:13">
      <c r="B231">
        <v>200</v>
      </c>
      <c r="C231" t="s">
        <v>1272</v>
      </c>
      <c r="D231">
        <v>35</v>
      </c>
      <c r="F231">
        <v>3103232</v>
      </c>
      <c r="G231" t="s">
        <v>398</v>
      </c>
      <c r="H231" t="s">
        <v>399</v>
      </c>
      <c r="K231" t="s">
        <v>1557</v>
      </c>
      <c r="M231" t="str">
        <f t="shared" si="3"/>
        <v>3103232 - #Abonnements bases données - support numérique</v>
      </c>
    </row>
    <row r="232" spans="2:13">
      <c r="B232">
        <v>200</v>
      </c>
      <c r="C232" t="s">
        <v>1272</v>
      </c>
      <c r="D232">
        <v>35</v>
      </c>
      <c r="F232">
        <v>3103233</v>
      </c>
      <c r="G232" t="s">
        <v>400</v>
      </c>
      <c r="H232" t="s">
        <v>401</v>
      </c>
      <c r="K232" t="s">
        <v>1558</v>
      </c>
      <c r="M232" t="str">
        <f t="shared" si="3"/>
        <v>3103233 - #Abonnements bases données - support mixte</v>
      </c>
    </row>
    <row r="233" spans="2:13">
      <c r="B233">
        <v>200</v>
      </c>
      <c r="C233" t="s">
        <v>1272</v>
      </c>
      <c r="D233">
        <v>35</v>
      </c>
      <c r="F233">
        <v>3103240</v>
      </c>
      <c r="G233" t="s">
        <v>402</v>
      </c>
      <c r="H233" t="s">
        <v>403</v>
      </c>
      <c r="K233" t="s">
        <v>1559</v>
      </c>
      <c r="M233" t="str">
        <f t="shared" si="3"/>
        <v>3103240 - #Abonnements aux suites, séries</v>
      </c>
    </row>
    <row r="234" spans="2:13">
      <c r="B234">
        <v>200</v>
      </c>
      <c r="C234" t="s">
        <v>1272</v>
      </c>
      <c r="D234">
        <v>35</v>
      </c>
      <c r="F234">
        <v>3103241</v>
      </c>
      <c r="G234" t="s">
        <v>404</v>
      </c>
      <c r="H234" t="s">
        <v>405</v>
      </c>
      <c r="K234" t="s">
        <v>1560</v>
      </c>
      <c r="M234" t="str">
        <f t="shared" si="3"/>
        <v>3103241 - #Abonnements suites,séries - support physique</v>
      </c>
    </row>
    <row r="235" spans="2:13">
      <c r="B235">
        <v>200</v>
      </c>
      <c r="C235" t="s">
        <v>1272</v>
      </c>
      <c r="D235">
        <v>35</v>
      </c>
      <c r="F235">
        <v>3103242</v>
      </c>
      <c r="G235" t="s">
        <v>406</v>
      </c>
      <c r="H235" t="s">
        <v>407</v>
      </c>
      <c r="K235" t="s">
        <v>1561</v>
      </c>
      <c r="M235" t="str">
        <f t="shared" si="3"/>
        <v>3103242 - #Abonnements suites,séries - support numérique</v>
      </c>
    </row>
    <row r="236" spans="2:13">
      <c r="B236">
        <v>200</v>
      </c>
      <c r="C236" t="s">
        <v>1272</v>
      </c>
      <c r="D236">
        <v>35</v>
      </c>
      <c r="F236">
        <v>3103243</v>
      </c>
      <c r="G236" t="s">
        <v>408</v>
      </c>
      <c r="H236" t="s">
        <v>409</v>
      </c>
      <c r="K236" t="s">
        <v>1562</v>
      </c>
      <c r="M236" t="str">
        <f t="shared" si="3"/>
        <v>3103243 - #Abonnements suites,séries - support mixte</v>
      </c>
    </row>
    <row r="237" spans="2:13">
      <c r="B237">
        <v>200</v>
      </c>
      <c r="C237" t="s">
        <v>1272</v>
      </c>
      <c r="D237">
        <v>35</v>
      </c>
      <c r="F237">
        <v>3103251</v>
      </c>
      <c r="G237" t="s">
        <v>410</v>
      </c>
      <c r="H237" t="s">
        <v>411</v>
      </c>
      <c r="K237" t="s">
        <v>1563</v>
      </c>
      <c r="M237" t="str">
        <f t="shared" si="3"/>
        <v>3103251 - #Abont.contenus Audio et video - support physique</v>
      </c>
    </row>
    <row r="238" spans="2:13">
      <c r="B238">
        <v>200</v>
      </c>
      <c r="C238" t="s">
        <v>1272</v>
      </c>
      <c r="D238">
        <v>35</v>
      </c>
      <c r="F238">
        <v>3103252</v>
      </c>
      <c r="G238" t="s">
        <v>412</v>
      </c>
      <c r="H238" t="s">
        <v>413</v>
      </c>
      <c r="K238" t="s">
        <v>1564</v>
      </c>
      <c r="M238" t="str">
        <f t="shared" si="3"/>
        <v>3103252 - #Abont.contenus Audio et video - support numérique</v>
      </c>
    </row>
    <row r="239" spans="2:13">
      <c r="B239">
        <v>200</v>
      </c>
      <c r="C239" t="s">
        <v>1272</v>
      </c>
      <c r="D239">
        <v>35</v>
      </c>
      <c r="F239">
        <v>3103253</v>
      </c>
      <c r="G239" t="s">
        <v>414</v>
      </c>
      <c r="H239" t="s">
        <v>415</v>
      </c>
      <c r="K239" t="s">
        <v>1565</v>
      </c>
      <c r="M239" t="str">
        <f t="shared" si="3"/>
        <v>3103253 - #Abont.contenus Audio et video - support mixte</v>
      </c>
    </row>
    <row r="240" spans="2:13">
      <c r="B240">
        <v>200</v>
      </c>
      <c r="C240" t="s">
        <v>1272</v>
      </c>
      <c r="D240">
        <v>35</v>
      </c>
      <c r="F240">
        <v>3103261</v>
      </c>
      <c r="G240" t="s">
        <v>416</v>
      </c>
      <c r="H240" t="s">
        <v>417</v>
      </c>
      <c r="K240" t="s">
        <v>1566</v>
      </c>
      <c r="M240" t="str">
        <f t="shared" si="3"/>
        <v>3103261 - #Abonnements autres - support physique</v>
      </c>
    </row>
    <row r="241" spans="2:13">
      <c r="B241">
        <v>200</v>
      </c>
      <c r="C241" t="s">
        <v>1272</v>
      </c>
      <c r="D241">
        <v>35</v>
      </c>
      <c r="F241">
        <v>3103262</v>
      </c>
      <c r="G241" t="s">
        <v>418</v>
      </c>
      <c r="H241" t="s">
        <v>419</v>
      </c>
      <c r="K241" t="s">
        <v>1567</v>
      </c>
      <c r="M241" t="str">
        <f t="shared" si="3"/>
        <v>3103262 - #Abonnements autres - support numérique</v>
      </c>
    </row>
    <row r="242" spans="2:13">
      <c r="B242">
        <v>200</v>
      </c>
      <c r="C242" t="s">
        <v>1272</v>
      </c>
      <c r="D242">
        <v>35</v>
      </c>
      <c r="F242">
        <v>3103263</v>
      </c>
      <c r="G242" t="s">
        <v>420</v>
      </c>
      <c r="H242" t="s">
        <v>421</v>
      </c>
      <c r="K242" t="s">
        <v>1568</v>
      </c>
      <c r="M242" t="str">
        <f t="shared" si="3"/>
        <v>3103263 - #Abonnements autres - support mixte</v>
      </c>
    </row>
    <row r="243" spans="2:13">
      <c r="B243">
        <v>200</v>
      </c>
      <c r="C243" t="s">
        <v>1272</v>
      </c>
      <c r="D243">
        <v>35</v>
      </c>
      <c r="F243">
        <v>3104500</v>
      </c>
      <c r="G243" t="s">
        <v>422</v>
      </c>
      <c r="H243" t="s">
        <v>423</v>
      </c>
      <c r="K243" t="s">
        <v>1569</v>
      </c>
      <c r="M243" t="str">
        <f t="shared" si="3"/>
        <v>3104500 - #Publications de communiqués, publicités</v>
      </c>
    </row>
    <row r="244" spans="2:13">
      <c r="B244">
        <v>200</v>
      </c>
      <c r="C244" t="s">
        <v>1272</v>
      </c>
      <c r="D244">
        <v>35</v>
      </c>
      <c r="F244">
        <v>3105000</v>
      </c>
      <c r="G244" t="s">
        <v>1570</v>
      </c>
      <c r="H244" t="s">
        <v>1570</v>
      </c>
      <c r="K244" t="s">
        <v>1571</v>
      </c>
      <c r="M244" t="str">
        <f t="shared" si="3"/>
        <v>3105000 - #Achats cafétaria</v>
      </c>
    </row>
    <row r="245" spans="2:13">
      <c r="B245">
        <v>200</v>
      </c>
      <c r="C245" t="s">
        <v>1272</v>
      </c>
      <c r="D245">
        <v>35</v>
      </c>
      <c r="F245">
        <v>3105001</v>
      </c>
      <c r="G245" t="s">
        <v>424</v>
      </c>
      <c r="H245" t="s">
        <v>425</v>
      </c>
      <c r="K245" t="s">
        <v>1572</v>
      </c>
      <c r="M245" t="str">
        <f t="shared" si="3"/>
        <v>3105001 - Denrées alimentaires pour la production de repas</v>
      </c>
    </row>
    <row r="246" spans="2:13">
      <c r="B246">
        <v>200</v>
      </c>
      <c r="C246" t="s">
        <v>1272</v>
      </c>
      <c r="D246">
        <v>35</v>
      </c>
      <c r="F246">
        <v>3106001</v>
      </c>
      <c r="G246" t="s">
        <v>427</v>
      </c>
      <c r="H246" t="s">
        <v>428</v>
      </c>
      <c r="K246" t="s">
        <v>1573</v>
      </c>
      <c r="M246" t="str">
        <f t="shared" si="3"/>
        <v>3106001 - Fournitures laboratoire</v>
      </c>
    </row>
    <row r="247" spans="2:13">
      <c r="B247">
        <v>200</v>
      </c>
      <c r="C247" t="s">
        <v>1272</v>
      </c>
      <c r="D247">
        <v>35</v>
      </c>
      <c r="F247">
        <v>3106002</v>
      </c>
      <c r="G247" t="s">
        <v>430</v>
      </c>
      <c r="H247" t="s">
        <v>431</v>
      </c>
      <c r="K247" t="s">
        <v>1574</v>
      </c>
      <c r="M247" t="str">
        <f t="shared" si="3"/>
        <v>3106002 - Fournitures cliniques(MD)</v>
      </c>
    </row>
    <row r="248" spans="2:13">
      <c r="B248">
        <v>200</v>
      </c>
      <c r="C248" t="s">
        <v>1272</v>
      </c>
      <c r="D248">
        <v>35</v>
      </c>
      <c r="F248">
        <v>3106003</v>
      </c>
      <c r="G248" t="s">
        <v>432</v>
      </c>
      <c r="H248" t="s">
        <v>432</v>
      </c>
      <c r="K248" t="s">
        <v>1575</v>
      </c>
      <c r="M248" t="str">
        <f t="shared" si="3"/>
        <v>3106003 - Animaux</v>
      </c>
    </row>
    <row r="249" spans="2:13">
      <c r="B249">
        <v>200</v>
      </c>
      <c r="C249" t="s">
        <v>1272</v>
      </c>
      <c r="D249">
        <v>35</v>
      </c>
      <c r="F249">
        <v>3106004</v>
      </c>
      <c r="G249" t="s">
        <v>433</v>
      </c>
      <c r="H249" t="s">
        <v>433</v>
      </c>
      <c r="K249" t="s">
        <v>1576</v>
      </c>
      <c r="M249" t="str">
        <f t="shared" si="3"/>
        <v>3106004 - Implants</v>
      </c>
    </row>
    <row r="250" spans="2:13">
      <c r="B250">
        <v>200</v>
      </c>
      <c r="C250" t="s">
        <v>1272</v>
      </c>
      <c r="D250">
        <v>35</v>
      </c>
      <c r="F250">
        <v>3109000</v>
      </c>
      <c r="G250" t="s">
        <v>434</v>
      </c>
      <c r="H250" t="s">
        <v>435</v>
      </c>
      <c r="K250" t="s">
        <v>1577</v>
      </c>
      <c r="M250" t="str">
        <f t="shared" si="3"/>
        <v>3109000 - #Non-dépenses fonctionnement</v>
      </c>
    </row>
    <row r="251" spans="2:13">
      <c r="B251">
        <v>200</v>
      </c>
      <c r="C251" t="s">
        <v>1272</v>
      </c>
      <c r="D251">
        <v>35</v>
      </c>
      <c r="F251">
        <v>3109500</v>
      </c>
      <c r="G251" t="s">
        <v>436</v>
      </c>
      <c r="H251" t="s">
        <v>437</v>
      </c>
      <c r="K251" t="s">
        <v>1578</v>
      </c>
      <c r="M251" t="str">
        <f t="shared" si="3"/>
        <v>3109500 - #Plan économie fonctionnement</v>
      </c>
    </row>
    <row r="252" spans="2:13">
      <c r="B252">
        <v>200</v>
      </c>
      <c r="C252" t="s">
        <v>1272</v>
      </c>
      <c r="D252">
        <v>35</v>
      </c>
      <c r="F252">
        <v>3109999</v>
      </c>
      <c r="G252" t="s">
        <v>1579</v>
      </c>
      <c r="H252" t="s">
        <v>1579</v>
      </c>
      <c r="K252" t="s">
        <v>1580</v>
      </c>
      <c r="M252" t="str">
        <f t="shared" si="3"/>
        <v>3109999 - #Fonctionnement CO</v>
      </c>
    </row>
    <row r="253" spans="2:13">
      <c r="B253">
        <v>200</v>
      </c>
      <c r="C253" t="s">
        <v>1272</v>
      </c>
      <c r="D253">
        <v>35</v>
      </c>
      <c r="F253">
        <v>311</v>
      </c>
      <c r="G253" t="s">
        <v>1581</v>
      </c>
      <c r="H253" t="s">
        <v>1581</v>
      </c>
      <c r="K253" t="s">
        <v>1582</v>
      </c>
      <c r="M253" t="str">
        <f t="shared" si="3"/>
        <v>311 - Mobilier, machines</v>
      </c>
    </row>
    <row r="254" spans="2:13">
      <c r="B254">
        <v>200</v>
      </c>
      <c r="C254" t="s">
        <v>1272</v>
      </c>
      <c r="D254">
        <v>35</v>
      </c>
      <c r="F254">
        <v>3110</v>
      </c>
      <c r="G254" t="s">
        <v>1583</v>
      </c>
      <c r="H254" t="s">
        <v>1583</v>
      </c>
      <c r="K254" t="s">
        <v>1584</v>
      </c>
      <c r="M254" t="str">
        <f t="shared" si="3"/>
        <v>3110 - Acquisitions</v>
      </c>
    </row>
    <row r="255" spans="2:13">
      <c r="B255">
        <v>200</v>
      </c>
      <c r="C255" t="s">
        <v>1272</v>
      </c>
      <c r="D255">
        <v>35</v>
      </c>
      <c r="F255">
        <v>3110000</v>
      </c>
      <c r="G255" t="s">
        <v>450</v>
      </c>
      <c r="H255" t="s">
        <v>1585</v>
      </c>
      <c r="K255" t="s">
        <v>1586</v>
      </c>
      <c r="M255" t="str">
        <f t="shared" si="3"/>
        <v>3110000 - #Immobilisations en cours</v>
      </c>
    </row>
    <row r="256" spans="2:13">
      <c r="B256">
        <v>200</v>
      </c>
      <c r="C256" t="s">
        <v>1272</v>
      </c>
      <c r="D256">
        <v>35</v>
      </c>
      <c r="F256">
        <v>3110001</v>
      </c>
      <c r="G256" t="s">
        <v>441</v>
      </c>
      <c r="H256" t="s">
        <v>441</v>
      </c>
      <c r="K256" t="s">
        <v>1587</v>
      </c>
      <c r="M256" t="str">
        <f t="shared" si="3"/>
        <v>3110001 - Matériel divers</v>
      </c>
    </row>
    <row r="257" spans="2:13">
      <c r="B257">
        <v>200</v>
      </c>
      <c r="C257" t="s">
        <v>1272</v>
      </c>
      <c r="D257">
        <v>35</v>
      </c>
      <c r="F257">
        <v>3110100</v>
      </c>
      <c r="G257" t="s">
        <v>444</v>
      </c>
      <c r="H257" t="s">
        <v>445</v>
      </c>
      <c r="K257" t="s">
        <v>1588</v>
      </c>
      <c r="M257" t="str">
        <f t="shared" si="3"/>
        <v>3110100 - #Acquisitions de matériel et machines</v>
      </c>
    </row>
    <row r="258" spans="2:13">
      <c r="B258">
        <v>200</v>
      </c>
      <c r="C258" t="s">
        <v>1272</v>
      </c>
      <c r="D258">
        <v>35</v>
      </c>
      <c r="F258">
        <v>3110200</v>
      </c>
      <c r="G258" t="s">
        <v>446</v>
      </c>
      <c r="H258" t="s">
        <v>447</v>
      </c>
      <c r="K258" t="s">
        <v>1589</v>
      </c>
      <c r="M258" t="str">
        <f t="shared" si="3"/>
        <v>3110200 - #Acquisition d'appareils scientifiques</v>
      </c>
    </row>
    <row r="259" spans="2:13">
      <c r="B259">
        <v>200</v>
      </c>
      <c r="C259" t="s">
        <v>1272</v>
      </c>
      <c r="D259">
        <v>35</v>
      </c>
      <c r="F259">
        <v>3110300</v>
      </c>
      <c r="G259" t="s">
        <v>448</v>
      </c>
      <c r="H259" t="s">
        <v>449</v>
      </c>
      <c r="K259" t="s">
        <v>1590</v>
      </c>
      <c r="M259" t="str">
        <f t="shared" si="3"/>
        <v>3110300 - #Acquisitions de mobilier</v>
      </c>
    </row>
    <row r="260" spans="2:13">
      <c r="B260">
        <v>200</v>
      </c>
      <c r="C260" t="s">
        <v>1272</v>
      </c>
      <c r="D260">
        <v>35</v>
      </c>
      <c r="F260">
        <v>3110600</v>
      </c>
      <c r="G260" t="s">
        <v>450</v>
      </c>
      <c r="H260" t="s">
        <v>1585</v>
      </c>
      <c r="K260" t="s">
        <v>1586</v>
      </c>
      <c r="M260" t="str">
        <f t="shared" si="3"/>
        <v>3110600 - #Immobilisations en cours</v>
      </c>
    </row>
    <row r="261" spans="2:13">
      <c r="B261">
        <v>200</v>
      </c>
      <c r="C261" t="s">
        <v>1272</v>
      </c>
      <c r="D261">
        <v>35</v>
      </c>
      <c r="F261">
        <v>3110601</v>
      </c>
      <c r="G261" t="s">
        <v>452</v>
      </c>
      <c r="H261" t="s">
        <v>453</v>
      </c>
      <c r="K261" t="s">
        <v>1591</v>
      </c>
      <c r="M261" t="str">
        <f t="shared" si="3"/>
        <v>3110601 - Immobilisations en cours</v>
      </c>
    </row>
    <row r="262" spans="2:13">
      <c r="B262">
        <v>200</v>
      </c>
      <c r="C262" t="s">
        <v>1272</v>
      </c>
      <c r="D262">
        <v>35</v>
      </c>
      <c r="F262">
        <v>3110700</v>
      </c>
      <c r="G262" t="s">
        <v>454</v>
      </c>
      <c r="H262" t="s">
        <v>454</v>
      </c>
      <c r="K262" t="s">
        <v>1592</v>
      </c>
      <c r="M262" t="str">
        <f t="shared" si="3"/>
        <v>3110700 - #Aménagements</v>
      </c>
    </row>
    <row r="263" spans="2:13">
      <c r="B263">
        <v>200</v>
      </c>
      <c r="C263" t="s">
        <v>1272</v>
      </c>
      <c r="D263">
        <v>35</v>
      </c>
      <c r="F263">
        <v>3110800</v>
      </c>
      <c r="G263" t="s">
        <v>1593</v>
      </c>
      <c r="H263" t="s">
        <v>1594</v>
      </c>
      <c r="K263" t="s">
        <v>1595</v>
      </c>
      <c r="M263" t="str">
        <f t="shared" si="3"/>
        <v>3110800 - #Acquisitions d’équipement audio-visuel p</v>
      </c>
    </row>
    <row r="264" spans="2:13">
      <c r="B264">
        <v>200</v>
      </c>
      <c r="C264" t="s">
        <v>1272</v>
      </c>
      <c r="D264">
        <v>35</v>
      </c>
      <c r="F264">
        <v>3111000</v>
      </c>
      <c r="G264" t="s">
        <v>457</v>
      </c>
      <c r="H264" t="s">
        <v>1596</v>
      </c>
      <c r="K264" t="s">
        <v>1597</v>
      </c>
      <c r="M264" t="str">
        <f t="shared" ref="M264:M327" si="4">F264&amp;" "&amp;"-"&amp;" "&amp;H264</f>
        <v>3111000 - Appareil scientifique</v>
      </c>
    </row>
    <row r="265" spans="2:13">
      <c r="B265">
        <v>200</v>
      </c>
      <c r="C265" t="s">
        <v>1272</v>
      </c>
      <c r="D265">
        <v>35</v>
      </c>
      <c r="F265">
        <v>3111002</v>
      </c>
      <c r="G265" t="s">
        <v>1598</v>
      </c>
      <c r="H265" t="s">
        <v>1598</v>
      </c>
      <c r="K265" t="s">
        <v>1599</v>
      </c>
      <c r="M265" t="str">
        <f t="shared" si="4"/>
        <v>3111002 - Mobilier</v>
      </c>
    </row>
    <row r="266" spans="2:13">
      <c r="B266">
        <v>200</v>
      </c>
      <c r="C266" t="s">
        <v>1272</v>
      </c>
      <c r="D266">
        <v>35</v>
      </c>
      <c r="F266">
        <v>3111003</v>
      </c>
      <c r="G266" t="s">
        <v>460</v>
      </c>
      <c r="H266" t="s">
        <v>460</v>
      </c>
      <c r="K266" t="s">
        <v>1600</v>
      </c>
      <c r="M266" t="str">
        <f t="shared" si="4"/>
        <v>3111003 - Aménagement</v>
      </c>
    </row>
    <row r="267" spans="2:13">
      <c r="B267">
        <v>200</v>
      </c>
      <c r="C267" t="s">
        <v>1272</v>
      </c>
      <c r="D267">
        <v>35</v>
      </c>
      <c r="F267">
        <v>3111004</v>
      </c>
      <c r="G267" t="s">
        <v>462</v>
      </c>
      <c r="H267" t="s">
        <v>462</v>
      </c>
      <c r="K267" t="s">
        <v>1601</v>
      </c>
      <c r="M267" t="str">
        <f t="shared" si="4"/>
        <v>3111004 - Matériel audiovisuel</v>
      </c>
    </row>
    <row r="268" spans="2:13">
      <c r="B268">
        <v>200</v>
      </c>
      <c r="C268" t="s">
        <v>1272</v>
      </c>
      <c r="D268">
        <v>35</v>
      </c>
      <c r="F268">
        <v>3113</v>
      </c>
      <c r="G268" t="s">
        <v>1602</v>
      </c>
      <c r="H268" t="s">
        <v>1602</v>
      </c>
      <c r="K268" t="s">
        <v>1603</v>
      </c>
      <c r="M268" t="str">
        <f t="shared" si="4"/>
        <v>3113 - Remplacement</v>
      </c>
    </row>
    <row r="269" spans="2:13">
      <c r="B269">
        <v>200</v>
      </c>
      <c r="C269" t="s">
        <v>1272</v>
      </c>
      <c r="D269">
        <v>35</v>
      </c>
      <c r="F269">
        <v>3113000</v>
      </c>
      <c r="G269" t="s">
        <v>464</v>
      </c>
      <c r="H269" t="s">
        <v>1604</v>
      </c>
      <c r="K269" t="s">
        <v>1605</v>
      </c>
      <c r="M269" t="str">
        <f t="shared" si="4"/>
        <v>3113000 - Matériel informatique</v>
      </c>
    </row>
    <row r="270" spans="2:13">
      <c r="B270">
        <v>200</v>
      </c>
      <c r="C270" t="s">
        <v>1272</v>
      </c>
      <c r="D270">
        <v>35</v>
      </c>
      <c r="F270">
        <v>3113100</v>
      </c>
      <c r="G270" t="s">
        <v>1606</v>
      </c>
      <c r="H270" t="s">
        <v>1607</v>
      </c>
      <c r="K270" t="s">
        <v>1608</v>
      </c>
      <c r="M270" t="str">
        <f t="shared" si="4"/>
        <v>3113100 - #Remplacement de matériel et machines</v>
      </c>
    </row>
    <row r="271" spans="2:13">
      <c r="B271">
        <v>200</v>
      </c>
      <c r="C271" t="s">
        <v>1272</v>
      </c>
      <c r="D271">
        <v>35</v>
      </c>
      <c r="F271">
        <v>3113300</v>
      </c>
      <c r="G271" t="s">
        <v>1609</v>
      </c>
      <c r="H271" t="s">
        <v>1610</v>
      </c>
      <c r="K271" t="s">
        <v>1611</v>
      </c>
      <c r="M271" t="str">
        <f t="shared" si="4"/>
        <v>3113300 - #Remplacement de mobilier</v>
      </c>
    </row>
    <row r="272" spans="2:13">
      <c r="B272">
        <v>200</v>
      </c>
      <c r="C272" t="s">
        <v>1272</v>
      </c>
      <c r="D272">
        <v>35</v>
      </c>
      <c r="F272">
        <v>3114</v>
      </c>
      <c r="G272" t="s">
        <v>1612</v>
      </c>
      <c r="H272" t="s">
        <v>1612</v>
      </c>
      <c r="K272" t="s">
        <v>1613</v>
      </c>
      <c r="M272" t="str">
        <f t="shared" si="4"/>
        <v>3114 - Achats informatiques</v>
      </c>
    </row>
    <row r="273" spans="2:13">
      <c r="B273">
        <v>200</v>
      </c>
      <c r="C273" t="s">
        <v>1272</v>
      </c>
      <c r="D273">
        <v>35</v>
      </c>
      <c r="F273">
        <v>3114800</v>
      </c>
      <c r="G273" t="s">
        <v>466</v>
      </c>
      <c r="H273" t="s">
        <v>467</v>
      </c>
      <c r="K273" t="s">
        <v>1614</v>
      </c>
      <c r="M273" t="str">
        <f t="shared" si="4"/>
        <v>3114800 - #Achats de logiciels informatiques</v>
      </c>
    </row>
    <row r="274" spans="2:13">
      <c r="B274">
        <v>200</v>
      </c>
      <c r="C274" t="s">
        <v>1272</v>
      </c>
      <c r="D274">
        <v>35</v>
      </c>
      <c r="F274">
        <v>3114900</v>
      </c>
      <c r="G274" t="s">
        <v>468</v>
      </c>
      <c r="H274" t="s">
        <v>469</v>
      </c>
      <c r="K274" t="s">
        <v>1615</v>
      </c>
      <c r="M274" t="str">
        <f t="shared" si="4"/>
        <v>3114900 - #Achats de matériel informatique</v>
      </c>
    </row>
    <row r="275" spans="2:13">
      <c r="B275">
        <v>200</v>
      </c>
      <c r="C275" t="s">
        <v>1272</v>
      </c>
      <c r="D275">
        <v>35</v>
      </c>
      <c r="F275">
        <v>3118000</v>
      </c>
      <c r="G275" t="s">
        <v>1616</v>
      </c>
      <c r="H275" t="s">
        <v>1617</v>
      </c>
      <c r="K275" t="s">
        <v>1618</v>
      </c>
      <c r="M275" t="str">
        <f t="shared" si="4"/>
        <v>3118000 - Logiciels et autres incorporels</v>
      </c>
    </row>
    <row r="276" spans="2:13">
      <c r="B276">
        <v>200</v>
      </c>
      <c r="C276" t="s">
        <v>1272</v>
      </c>
      <c r="D276">
        <v>35</v>
      </c>
      <c r="F276">
        <v>312</v>
      </c>
      <c r="G276" t="s">
        <v>1619</v>
      </c>
      <c r="H276" t="s">
        <v>1620</v>
      </c>
      <c r="K276" t="s">
        <v>1621</v>
      </c>
      <c r="M276" t="str">
        <f t="shared" si="4"/>
        <v>312 - Eau,énergie,combustible</v>
      </c>
    </row>
    <row r="277" spans="2:13">
      <c r="B277">
        <v>200</v>
      </c>
      <c r="C277" t="s">
        <v>1272</v>
      </c>
      <c r="D277">
        <v>35</v>
      </c>
      <c r="F277">
        <v>3120000</v>
      </c>
      <c r="G277" t="s">
        <v>1622</v>
      </c>
      <c r="H277" t="s">
        <v>1622</v>
      </c>
      <c r="K277" t="s">
        <v>1623</v>
      </c>
      <c r="M277" t="str">
        <f t="shared" si="4"/>
        <v>3120000 - Electricité</v>
      </c>
    </row>
    <row r="278" spans="2:13">
      <c r="B278">
        <v>200</v>
      </c>
      <c r="C278" t="s">
        <v>1272</v>
      </c>
      <c r="D278">
        <v>35</v>
      </c>
      <c r="F278">
        <v>3120100</v>
      </c>
      <c r="G278" t="s">
        <v>1624</v>
      </c>
      <c r="H278" t="s">
        <v>1624</v>
      </c>
      <c r="K278" t="s">
        <v>1625</v>
      </c>
      <c r="M278" t="str">
        <f t="shared" si="4"/>
        <v>3120100 - #Consommation d’eau</v>
      </c>
    </row>
    <row r="279" spans="2:13">
      <c r="B279">
        <v>200</v>
      </c>
      <c r="C279" t="s">
        <v>1272</v>
      </c>
      <c r="D279">
        <v>35</v>
      </c>
      <c r="F279">
        <v>3120101</v>
      </c>
      <c r="G279" t="s">
        <v>475</v>
      </c>
      <c r="H279" t="s">
        <v>475</v>
      </c>
      <c r="K279" t="s">
        <v>1626</v>
      </c>
      <c r="M279" t="str">
        <f t="shared" si="4"/>
        <v>3120101 - Chauffage</v>
      </c>
    </row>
    <row r="280" spans="2:13">
      <c r="B280">
        <v>200</v>
      </c>
      <c r="C280" t="s">
        <v>1272</v>
      </c>
      <c r="D280">
        <v>35</v>
      </c>
      <c r="F280">
        <v>3120200</v>
      </c>
      <c r="G280" t="s">
        <v>1627</v>
      </c>
      <c r="H280" t="s">
        <v>1627</v>
      </c>
      <c r="K280" t="s">
        <v>1628</v>
      </c>
      <c r="M280" t="str">
        <f t="shared" si="4"/>
        <v>3120200 - #Consommation de gaz</v>
      </c>
    </row>
    <row r="281" spans="2:13">
      <c r="B281">
        <v>200</v>
      </c>
      <c r="C281" t="s">
        <v>1272</v>
      </c>
      <c r="D281">
        <v>35</v>
      </c>
      <c r="F281">
        <v>3120201</v>
      </c>
      <c r="G281" t="s">
        <v>477</v>
      </c>
      <c r="H281" t="s">
        <v>477</v>
      </c>
      <c r="K281" t="s">
        <v>1629</v>
      </c>
      <c r="M281" t="str">
        <f t="shared" si="4"/>
        <v>3120201 - Eau</v>
      </c>
    </row>
    <row r="282" spans="2:13">
      <c r="B282">
        <v>200</v>
      </c>
      <c r="C282" t="s">
        <v>1272</v>
      </c>
      <c r="D282">
        <v>35</v>
      </c>
      <c r="F282">
        <v>3120300</v>
      </c>
      <c r="G282" t="s">
        <v>1630</v>
      </c>
      <c r="H282" t="s">
        <v>1631</v>
      </c>
      <c r="K282" t="s">
        <v>1632</v>
      </c>
      <c r="M282" t="str">
        <f t="shared" si="4"/>
        <v>3120300 - #Consommation d’électricité</v>
      </c>
    </row>
    <row r="283" spans="2:13">
      <c r="B283">
        <v>200</v>
      </c>
      <c r="C283" t="s">
        <v>1272</v>
      </c>
      <c r="D283">
        <v>35</v>
      </c>
      <c r="F283">
        <v>3120400</v>
      </c>
      <c r="G283" t="s">
        <v>478</v>
      </c>
      <c r="H283" t="s">
        <v>479</v>
      </c>
      <c r="K283" t="s">
        <v>1633</v>
      </c>
      <c r="M283" t="str">
        <f t="shared" si="4"/>
        <v>3120400 - #Consommation énergies, combustibles</v>
      </c>
    </row>
    <row r="284" spans="2:13">
      <c r="B284">
        <v>200</v>
      </c>
      <c r="C284" t="s">
        <v>1272</v>
      </c>
      <c r="D284">
        <v>35</v>
      </c>
      <c r="F284">
        <v>3120500</v>
      </c>
      <c r="G284" t="s">
        <v>1634</v>
      </c>
      <c r="H284" t="s">
        <v>1635</v>
      </c>
      <c r="K284" t="s">
        <v>1636</v>
      </c>
      <c r="M284" t="str">
        <f t="shared" si="4"/>
        <v>3120500 - #Consom. Autres formes énergie</v>
      </c>
    </row>
    <row r="285" spans="2:13">
      <c r="B285">
        <v>200</v>
      </c>
      <c r="C285" t="s">
        <v>1272</v>
      </c>
      <c r="D285">
        <v>35</v>
      </c>
      <c r="F285">
        <v>313</v>
      </c>
      <c r="G285" t="s">
        <v>1637</v>
      </c>
      <c r="H285" t="s">
        <v>1638</v>
      </c>
      <c r="K285" t="s">
        <v>1639</v>
      </c>
      <c r="M285" t="str">
        <f t="shared" si="4"/>
        <v>313 - Services et honoraires</v>
      </c>
    </row>
    <row r="286" spans="2:13">
      <c r="B286">
        <v>200</v>
      </c>
      <c r="C286" t="s">
        <v>1272</v>
      </c>
      <c r="D286">
        <v>35</v>
      </c>
      <c r="F286">
        <v>3130000</v>
      </c>
      <c r="G286" t="s">
        <v>480</v>
      </c>
      <c r="H286" t="s">
        <v>481</v>
      </c>
      <c r="K286" t="s">
        <v>1640</v>
      </c>
      <c r="M286" t="str">
        <f t="shared" si="4"/>
        <v>3130000 - Annonces, publications (hors emploi)</v>
      </c>
    </row>
    <row r="287" spans="2:13">
      <c r="B287">
        <v>200</v>
      </c>
      <c r="C287" t="s">
        <v>1272</v>
      </c>
      <c r="D287">
        <v>35</v>
      </c>
      <c r="F287">
        <v>3130010</v>
      </c>
      <c r="G287" t="s">
        <v>483</v>
      </c>
      <c r="H287" t="s">
        <v>483</v>
      </c>
      <c r="K287" t="s">
        <v>1641</v>
      </c>
      <c r="M287" t="str">
        <f t="shared" si="4"/>
        <v>3130010 - Télécommunications</v>
      </c>
    </row>
    <row r="288" spans="2:13">
      <c r="B288">
        <v>200</v>
      </c>
      <c r="C288" t="s">
        <v>1272</v>
      </c>
      <c r="D288">
        <v>35</v>
      </c>
      <c r="F288">
        <v>3130020</v>
      </c>
      <c r="G288" t="s">
        <v>484</v>
      </c>
      <c r="H288" t="s">
        <v>484</v>
      </c>
      <c r="K288" t="s">
        <v>1642</v>
      </c>
      <c r="M288" t="str">
        <f t="shared" si="4"/>
        <v>3130020 - Affranchissements</v>
      </c>
    </row>
    <row r="289" spans="2:13">
      <c r="B289">
        <v>200</v>
      </c>
      <c r="C289" t="s">
        <v>1272</v>
      </c>
      <c r="D289">
        <v>35</v>
      </c>
      <c r="F289">
        <v>3130050</v>
      </c>
      <c r="G289" t="s">
        <v>486</v>
      </c>
      <c r="H289" t="s">
        <v>487</v>
      </c>
      <c r="K289" t="s">
        <v>1643</v>
      </c>
      <c r="M289" t="str">
        <f t="shared" si="4"/>
        <v>3130050 - Frais de recouvrement SMD</v>
      </c>
    </row>
    <row r="290" spans="2:13">
      <c r="B290">
        <v>200</v>
      </c>
      <c r="C290" t="s">
        <v>1272</v>
      </c>
      <c r="D290">
        <v>35</v>
      </c>
      <c r="F290">
        <v>3130060</v>
      </c>
      <c r="G290" t="s">
        <v>1644</v>
      </c>
      <c r="H290" t="s">
        <v>1644</v>
      </c>
      <c r="K290" t="s">
        <v>1645</v>
      </c>
      <c r="M290" t="str">
        <f t="shared" si="4"/>
        <v>3130060 - Déménagement</v>
      </c>
    </row>
    <row r="291" spans="2:13">
      <c r="B291">
        <v>200</v>
      </c>
      <c r="C291" t="s">
        <v>1272</v>
      </c>
      <c r="D291">
        <v>35</v>
      </c>
      <c r="F291">
        <v>3130071</v>
      </c>
      <c r="G291" t="s">
        <v>1646</v>
      </c>
      <c r="H291" t="s">
        <v>491</v>
      </c>
      <c r="K291" t="s">
        <v>1647</v>
      </c>
      <c r="M291" t="str">
        <f t="shared" si="4"/>
        <v>3130071 - Frais bancaire et postaux</v>
      </c>
    </row>
    <row r="292" spans="2:13">
      <c r="B292">
        <v>200</v>
      </c>
      <c r="C292" t="s">
        <v>1272</v>
      </c>
      <c r="D292">
        <v>35</v>
      </c>
      <c r="F292">
        <v>3130072</v>
      </c>
      <c r="G292" t="s">
        <v>492</v>
      </c>
      <c r="H292" t="s">
        <v>492</v>
      </c>
      <c r="K292" t="s">
        <v>1648</v>
      </c>
      <c r="M292" t="str">
        <f t="shared" si="4"/>
        <v>3130072 - Différence de change</v>
      </c>
    </row>
    <row r="293" spans="2:13">
      <c r="B293">
        <v>200</v>
      </c>
      <c r="C293" t="s">
        <v>1272</v>
      </c>
      <c r="D293">
        <v>35</v>
      </c>
      <c r="F293">
        <v>3130073</v>
      </c>
      <c r="G293" t="s">
        <v>1649</v>
      </c>
      <c r="H293" t="s">
        <v>494</v>
      </c>
      <c r="K293" t="s">
        <v>1650</v>
      </c>
      <c r="M293" t="str">
        <f t="shared" si="4"/>
        <v>3130073 - Carte de crédit frais encaissements</v>
      </c>
    </row>
    <row r="294" spans="2:13">
      <c r="B294">
        <v>200</v>
      </c>
      <c r="C294" t="s">
        <v>1272</v>
      </c>
      <c r="D294">
        <v>35</v>
      </c>
      <c r="F294">
        <v>3130130</v>
      </c>
      <c r="G294" t="s">
        <v>495</v>
      </c>
      <c r="H294" t="s">
        <v>496</v>
      </c>
      <c r="K294" t="s">
        <v>1651</v>
      </c>
      <c r="M294" t="str">
        <f t="shared" si="4"/>
        <v>3130130 - Surveillance, sécurité</v>
      </c>
    </row>
    <row r="295" spans="2:13">
      <c r="B295">
        <v>200</v>
      </c>
      <c r="C295" t="s">
        <v>1272</v>
      </c>
      <c r="D295">
        <v>35</v>
      </c>
      <c r="F295">
        <v>3130141</v>
      </c>
      <c r="G295" t="s">
        <v>1652</v>
      </c>
      <c r="H295" t="s">
        <v>1652</v>
      </c>
      <c r="K295" t="s">
        <v>1653</v>
      </c>
      <c r="M295" t="str">
        <f t="shared" si="4"/>
        <v>3130141 - Travaux laboratoire</v>
      </c>
    </row>
    <row r="296" spans="2:13">
      <c r="B296">
        <v>200</v>
      </c>
      <c r="C296" t="s">
        <v>1272</v>
      </c>
      <c r="D296">
        <v>35</v>
      </c>
      <c r="F296">
        <v>3130142</v>
      </c>
      <c r="G296" t="s">
        <v>499</v>
      </c>
      <c r="H296" t="s">
        <v>499</v>
      </c>
      <c r="K296" t="s">
        <v>1654</v>
      </c>
      <c r="M296" t="str">
        <f t="shared" si="4"/>
        <v>3130142 - Patients simulés</v>
      </c>
    </row>
    <row r="297" spans="2:13">
      <c r="B297">
        <v>200</v>
      </c>
      <c r="C297" t="s">
        <v>1272</v>
      </c>
      <c r="D297">
        <v>35</v>
      </c>
      <c r="F297">
        <v>3130143</v>
      </c>
      <c r="G297" t="s">
        <v>500</v>
      </c>
      <c r="H297" t="s">
        <v>501</v>
      </c>
      <c r="K297" t="s">
        <v>1655</v>
      </c>
      <c r="M297" t="str">
        <f t="shared" si="4"/>
        <v>3130143 - Abattement scientifique</v>
      </c>
    </row>
    <row r="298" spans="2:13">
      <c r="B298">
        <v>200</v>
      </c>
      <c r="C298" t="s">
        <v>1272</v>
      </c>
      <c r="D298">
        <v>35</v>
      </c>
      <c r="F298">
        <v>3130144</v>
      </c>
      <c r="G298" t="s">
        <v>502</v>
      </c>
      <c r="H298" t="s">
        <v>503</v>
      </c>
      <c r="K298" t="s">
        <v>1656</v>
      </c>
      <c r="M298" t="str">
        <f t="shared" si="4"/>
        <v>3130144 - Abattement échec médical</v>
      </c>
    </row>
    <row r="299" spans="2:13">
      <c r="B299">
        <v>200</v>
      </c>
      <c r="C299" t="s">
        <v>1272</v>
      </c>
      <c r="D299">
        <v>35</v>
      </c>
      <c r="F299">
        <v>3130191</v>
      </c>
      <c r="G299" t="s">
        <v>1657</v>
      </c>
      <c r="H299" t="s">
        <v>1657</v>
      </c>
      <c r="K299" t="s">
        <v>1658</v>
      </c>
      <c r="M299" t="str">
        <f t="shared" si="4"/>
        <v>3130191 - Organisation congrès</v>
      </c>
    </row>
    <row r="300" spans="2:13">
      <c r="B300">
        <v>200</v>
      </c>
      <c r="C300" t="s">
        <v>1272</v>
      </c>
      <c r="D300">
        <v>35</v>
      </c>
      <c r="F300">
        <v>3130192</v>
      </c>
      <c r="G300" t="s">
        <v>507</v>
      </c>
      <c r="H300" t="s">
        <v>507</v>
      </c>
      <c r="K300" t="s">
        <v>1659</v>
      </c>
      <c r="M300" t="str">
        <f t="shared" si="4"/>
        <v>3130192 - Salaires facturés</v>
      </c>
    </row>
    <row r="301" spans="2:13">
      <c r="B301">
        <v>200</v>
      </c>
      <c r="C301" t="s">
        <v>1272</v>
      </c>
      <c r="D301">
        <v>35</v>
      </c>
      <c r="F301">
        <v>3130193</v>
      </c>
      <c r="G301" t="s">
        <v>508</v>
      </c>
      <c r="H301" t="s">
        <v>508</v>
      </c>
      <c r="K301" t="s">
        <v>1660</v>
      </c>
      <c r="M301" t="str">
        <f t="shared" si="4"/>
        <v>3130193 - Commission CMD</v>
      </c>
    </row>
    <row r="302" spans="2:13">
      <c r="B302">
        <v>200</v>
      </c>
      <c r="C302" t="s">
        <v>1272</v>
      </c>
      <c r="D302">
        <v>35</v>
      </c>
      <c r="F302">
        <v>3130194</v>
      </c>
      <c r="G302" t="s">
        <v>509</v>
      </c>
      <c r="H302" t="s">
        <v>510</v>
      </c>
      <c r="K302" t="s">
        <v>1661</v>
      </c>
      <c r="M302" t="str">
        <f t="shared" si="4"/>
        <v>3130194 - OPE gestion des salaires DIP</v>
      </c>
    </row>
    <row r="303" spans="2:13">
      <c r="B303">
        <v>200</v>
      </c>
      <c r="C303" t="s">
        <v>1272</v>
      </c>
      <c r="D303">
        <v>35</v>
      </c>
      <c r="F303">
        <v>3130195</v>
      </c>
      <c r="G303" t="s">
        <v>512</v>
      </c>
      <c r="H303" t="s">
        <v>512</v>
      </c>
      <c r="K303" t="s">
        <v>1662</v>
      </c>
      <c r="M303" t="str">
        <f t="shared" si="4"/>
        <v>3130195 - Droits d'auteur</v>
      </c>
    </row>
    <row r="304" spans="2:13">
      <c r="B304">
        <v>200</v>
      </c>
      <c r="C304" t="s">
        <v>1272</v>
      </c>
      <c r="D304">
        <v>35</v>
      </c>
      <c r="F304">
        <v>3130196</v>
      </c>
      <c r="G304" t="s">
        <v>514</v>
      </c>
      <c r="H304" t="s">
        <v>514</v>
      </c>
      <c r="K304" t="s">
        <v>1663</v>
      </c>
      <c r="M304" t="str">
        <f t="shared" si="4"/>
        <v>3130196 - Blanchissage</v>
      </c>
    </row>
    <row r="305" spans="2:13">
      <c r="B305">
        <v>200</v>
      </c>
      <c r="C305" t="s">
        <v>1272</v>
      </c>
      <c r="D305">
        <v>35</v>
      </c>
      <c r="F305">
        <v>3131100</v>
      </c>
      <c r="G305" t="s">
        <v>515</v>
      </c>
      <c r="H305" t="s">
        <v>516</v>
      </c>
      <c r="K305" t="s">
        <v>1664</v>
      </c>
      <c r="M305" t="str">
        <f t="shared" si="4"/>
        <v>3131100 - #Carburants, pneumatiques</v>
      </c>
    </row>
    <row r="306" spans="2:13">
      <c r="B306">
        <v>200</v>
      </c>
      <c r="C306" t="s">
        <v>1272</v>
      </c>
      <c r="D306">
        <v>35</v>
      </c>
      <c r="F306">
        <v>3132000</v>
      </c>
      <c r="G306" t="s">
        <v>1665</v>
      </c>
      <c r="H306" t="s">
        <v>518</v>
      </c>
      <c r="K306" t="s">
        <v>1666</v>
      </c>
      <c r="M306" t="str">
        <f t="shared" si="4"/>
        <v>3132000 - Mandat, honoraires, prestations</v>
      </c>
    </row>
    <row r="307" spans="2:13">
      <c r="B307">
        <v>200</v>
      </c>
      <c r="C307" t="s">
        <v>1272</v>
      </c>
      <c r="D307">
        <v>35</v>
      </c>
      <c r="F307">
        <v>3132100</v>
      </c>
      <c r="G307" t="s">
        <v>1667</v>
      </c>
      <c r="H307" t="s">
        <v>1667</v>
      </c>
      <c r="K307" t="s">
        <v>1668</v>
      </c>
      <c r="M307" t="str">
        <f t="shared" si="4"/>
        <v>3132100 - #Pneumatiques</v>
      </c>
    </row>
    <row r="308" spans="2:13">
      <c r="B308">
        <v>200</v>
      </c>
      <c r="C308" t="s">
        <v>1272</v>
      </c>
      <c r="D308">
        <v>35</v>
      </c>
      <c r="F308">
        <v>3133001</v>
      </c>
      <c r="G308" t="s">
        <v>1669</v>
      </c>
      <c r="H308" t="s">
        <v>520</v>
      </c>
      <c r="K308" t="s">
        <v>1670</v>
      </c>
      <c r="M308" t="str">
        <f t="shared" si="4"/>
        <v>3133001 - Licences charges utilisation informatique</v>
      </c>
    </row>
    <row r="309" spans="2:13">
      <c r="B309">
        <v>200</v>
      </c>
      <c r="C309" t="s">
        <v>1272</v>
      </c>
      <c r="D309">
        <v>35</v>
      </c>
      <c r="F309">
        <v>3134000</v>
      </c>
      <c r="G309" t="s">
        <v>521</v>
      </c>
      <c r="H309" t="s">
        <v>522</v>
      </c>
      <c r="K309" t="s">
        <v>1671</v>
      </c>
      <c r="M309" t="str">
        <f t="shared" si="4"/>
        <v>3134000 - Assurance incendies, matériel, véhicules, RC</v>
      </c>
    </row>
    <row r="310" spans="2:13">
      <c r="B310">
        <v>200</v>
      </c>
      <c r="C310" t="s">
        <v>1272</v>
      </c>
      <c r="D310">
        <v>35</v>
      </c>
      <c r="F310">
        <v>3134100</v>
      </c>
      <c r="G310" t="s">
        <v>523</v>
      </c>
      <c r="H310" t="s">
        <v>524</v>
      </c>
      <c r="K310" t="s">
        <v>1672</v>
      </c>
      <c r="M310" t="str">
        <f t="shared" si="4"/>
        <v>3134100 - #Laboratoire fournitures</v>
      </c>
    </row>
    <row r="311" spans="2:13">
      <c r="B311">
        <v>200</v>
      </c>
      <c r="C311" t="s">
        <v>1272</v>
      </c>
      <c r="D311">
        <v>35</v>
      </c>
      <c r="F311">
        <v>3134101</v>
      </c>
      <c r="G311" t="s">
        <v>1673</v>
      </c>
      <c r="H311" t="s">
        <v>1674</v>
      </c>
      <c r="K311" t="s">
        <v>1675</v>
      </c>
      <c r="M311" t="str">
        <f t="shared" si="4"/>
        <v>3134101 - #Laboratoire fournitures cliniques (SMD seul)</v>
      </c>
    </row>
    <row r="312" spans="2:13">
      <c r="B312">
        <v>200</v>
      </c>
      <c r="C312" t="s">
        <v>1272</v>
      </c>
      <c r="D312">
        <v>35</v>
      </c>
      <c r="F312">
        <v>3134110</v>
      </c>
      <c r="G312" t="s">
        <v>1676</v>
      </c>
      <c r="H312" t="s">
        <v>1676</v>
      </c>
      <c r="K312" t="s">
        <v>1677</v>
      </c>
      <c r="M312" t="str">
        <f t="shared" si="4"/>
        <v>3134110 - #Achats d'animaux</v>
      </c>
    </row>
    <row r="313" spans="2:13">
      <c r="B313">
        <v>200</v>
      </c>
      <c r="C313" t="s">
        <v>1272</v>
      </c>
      <c r="D313">
        <v>35</v>
      </c>
      <c r="F313">
        <v>3134120</v>
      </c>
      <c r="G313" t="s">
        <v>529</v>
      </c>
      <c r="H313" t="s">
        <v>530</v>
      </c>
      <c r="K313" t="s">
        <v>1678</v>
      </c>
      <c r="M313" t="str">
        <f t="shared" si="4"/>
        <v>3134120 - #Travaux de laboratoire</v>
      </c>
    </row>
    <row r="314" spans="2:13">
      <c r="B314">
        <v>200</v>
      </c>
      <c r="C314" t="s">
        <v>1272</v>
      </c>
      <c r="D314">
        <v>35</v>
      </c>
      <c r="F314">
        <v>3134130</v>
      </c>
      <c r="G314" t="s">
        <v>1679</v>
      </c>
      <c r="H314" t="s">
        <v>1680</v>
      </c>
      <c r="K314" t="s">
        <v>1681</v>
      </c>
      <c r="M314" t="str">
        <f t="shared" si="4"/>
        <v>3134130 - #Laboratoires externes</v>
      </c>
    </row>
    <row r="315" spans="2:13">
      <c r="B315">
        <v>200</v>
      </c>
      <c r="C315" t="s">
        <v>1272</v>
      </c>
      <c r="D315">
        <v>35</v>
      </c>
      <c r="F315">
        <v>3134140</v>
      </c>
      <c r="G315" t="s">
        <v>531</v>
      </c>
      <c r="H315" t="s">
        <v>531</v>
      </c>
      <c r="K315" t="s">
        <v>1682</v>
      </c>
      <c r="M315" t="str">
        <f t="shared" si="4"/>
        <v>3134140 - #Achats d'implants</v>
      </c>
    </row>
    <row r="316" spans="2:13">
      <c r="B316">
        <v>200</v>
      </c>
      <c r="C316" t="s">
        <v>1272</v>
      </c>
      <c r="D316">
        <v>35</v>
      </c>
      <c r="F316">
        <v>3134150</v>
      </c>
      <c r="G316" t="s">
        <v>532</v>
      </c>
      <c r="H316" t="s">
        <v>532</v>
      </c>
      <c r="K316" t="s">
        <v>1683</v>
      </c>
      <c r="M316" t="str">
        <f t="shared" si="4"/>
        <v>3134150 - #Patients simulés</v>
      </c>
    </row>
    <row r="317" spans="2:13">
      <c r="B317">
        <v>200</v>
      </c>
      <c r="C317" t="s">
        <v>1272</v>
      </c>
      <c r="D317">
        <v>35</v>
      </c>
      <c r="F317">
        <v>3134200</v>
      </c>
      <c r="G317" t="s">
        <v>533</v>
      </c>
      <c r="H317" t="s">
        <v>533</v>
      </c>
      <c r="K317" t="s">
        <v>1684</v>
      </c>
      <c r="M317" t="str">
        <f t="shared" si="4"/>
        <v>3134200 - Assurance accidents</v>
      </c>
    </row>
    <row r="318" spans="2:13">
      <c r="B318">
        <v>200</v>
      </c>
      <c r="C318" t="s">
        <v>1272</v>
      </c>
      <c r="D318">
        <v>35</v>
      </c>
      <c r="F318">
        <v>3137101</v>
      </c>
      <c r="G318" t="s">
        <v>534</v>
      </c>
      <c r="H318" t="s">
        <v>535</v>
      </c>
      <c r="K318" t="s">
        <v>534</v>
      </c>
      <c r="M318" t="str">
        <f t="shared" si="4"/>
        <v>3137101 - TVA taux forfaitaires (TVA)</v>
      </c>
    </row>
    <row r="319" spans="2:13">
      <c r="B319">
        <v>200</v>
      </c>
      <c r="C319" t="s">
        <v>1272</v>
      </c>
      <c r="D319">
        <v>35</v>
      </c>
      <c r="F319">
        <v>3137102</v>
      </c>
      <c r="G319" t="s">
        <v>538</v>
      </c>
      <c r="H319" t="s">
        <v>539</v>
      </c>
      <c r="K319" t="s">
        <v>1685</v>
      </c>
      <c r="M319" t="str">
        <f t="shared" si="4"/>
        <v>3137102 - TVA charge subv.europe</v>
      </c>
    </row>
    <row r="320" spans="2:13">
      <c r="B320">
        <v>200</v>
      </c>
      <c r="C320" t="s">
        <v>1272</v>
      </c>
      <c r="D320">
        <v>35</v>
      </c>
      <c r="F320">
        <v>3137990</v>
      </c>
      <c r="G320" t="s">
        <v>2173</v>
      </c>
      <c r="H320" t="s">
        <v>2173</v>
      </c>
      <c r="K320" t="s">
        <v>2174</v>
      </c>
      <c r="M320" t="str">
        <f t="shared" si="4"/>
        <v>3137990 - Taxe COV magasins</v>
      </c>
    </row>
    <row r="321" spans="2:13">
      <c r="B321">
        <v>200</v>
      </c>
      <c r="C321" t="s">
        <v>1272</v>
      </c>
      <c r="D321">
        <v>35</v>
      </c>
      <c r="F321">
        <v>3138000</v>
      </c>
      <c r="G321" t="s">
        <v>1686</v>
      </c>
      <c r="H321" t="s">
        <v>541</v>
      </c>
      <c r="K321" t="s">
        <v>1687</v>
      </c>
      <c r="M321" t="str">
        <f t="shared" si="4"/>
        <v>3138000 - Conférenciers jurés intervenants ext.</v>
      </c>
    </row>
    <row r="322" spans="2:13">
      <c r="B322">
        <v>200</v>
      </c>
      <c r="C322" t="s">
        <v>1272</v>
      </c>
      <c r="D322">
        <v>35</v>
      </c>
      <c r="F322">
        <v>314</v>
      </c>
      <c r="G322" t="s">
        <v>1688</v>
      </c>
      <c r="H322" t="s">
        <v>1689</v>
      </c>
      <c r="K322" t="s">
        <v>1690</v>
      </c>
      <c r="M322" t="str">
        <f t="shared" si="4"/>
        <v>314 - Entretien des immeubles</v>
      </c>
    </row>
    <row r="323" spans="2:13">
      <c r="B323">
        <v>200</v>
      </c>
      <c r="C323" t="s">
        <v>1272</v>
      </c>
      <c r="D323">
        <v>35</v>
      </c>
      <c r="F323">
        <v>3140100</v>
      </c>
      <c r="G323" t="s">
        <v>1691</v>
      </c>
      <c r="H323" t="s">
        <v>543</v>
      </c>
      <c r="K323" t="s">
        <v>1692</v>
      </c>
      <c r="M323" t="str">
        <f t="shared" si="4"/>
        <v>3140100 - #Entretien et aménagement d'immeuble</v>
      </c>
    </row>
    <row r="324" spans="2:13">
      <c r="B324">
        <v>200</v>
      </c>
      <c r="C324" t="s">
        <v>1272</v>
      </c>
      <c r="D324">
        <v>35</v>
      </c>
      <c r="F324">
        <v>3140166</v>
      </c>
      <c r="G324" t="s">
        <v>544</v>
      </c>
      <c r="H324" t="s">
        <v>545</v>
      </c>
      <c r="K324" t="s">
        <v>1693</v>
      </c>
      <c r="M324" t="str">
        <f t="shared" si="4"/>
        <v>3140166 - #Charges immeubles de placement</v>
      </c>
    </row>
    <row r="325" spans="2:13">
      <c r="B325">
        <v>200</v>
      </c>
      <c r="C325" t="s">
        <v>1272</v>
      </c>
      <c r="D325">
        <v>35</v>
      </c>
      <c r="F325">
        <v>3140500</v>
      </c>
      <c r="G325" t="s">
        <v>1694</v>
      </c>
      <c r="H325" t="s">
        <v>1695</v>
      </c>
      <c r="K325" t="s">
        <v>1696</v>
      </c>
      <c r="M325" t="str">
        <f t="shared" si="4"/>
        <v>3140500 - #Produits de nettoyage</v>
      </c>
    </row>
    <row r="326" spans="2:13">
      <c r="B326">
        <v>200</v>
      </c>
      <c r="C326" t="s">
        <v>1272</v>
      </c>
      <c r="D326">
        <v>35</v>
      </c>
      <c r="F326">
        <v>3144100</v>
      </c>
      <c r="G326" t="s">
        <v>1697</v>
      </c>
      <c r="H326" t="s">
        <v>1698</v>
      </c>
      <c r="K326" t="s">
        <v>1699</v>
      </c>
      <c r="M326" t="str">
        <f t="shared" si="4"/>
        <v>3144100 - Entretien courant des bâtiments</v>
      </c>
    </row>
    <row r="327" spans="2:13">
      <c r="B327">
        <v>200</v>
      </c>
      <c r="C327" t="s">
        <v>1272</v>
      </c>
      <c r="D327">
        <v>35</v>
      </c>
      <c r="F327">
        <v>315</v>
      </c>
      <c r="G327" t="s">
        <v>1700</v>
      </c>
      <c r="H327" t="s">
        <v>1701</v>
      </c>
      <c r="K327" t="s">
        <v>1702</v>
      </c>
      <c r="M327" t="str">
        <f t="shared" si="4"/>
        <v>315 - Entretien du mobilier</v>
      </c>
    </row>
    <row r="328" spans="2:13">
      <c r="B328">
        <v>200</v>
      </c>
      <c r="C328" t="s">
        <v>1272</v>
      </c>
      <c r="D328">
        <v>35</v>
      </c>
      <c r="F328">
        <v>3150000</v>
      </c>
      <c r="G328" t="s">
        <v>548</v>
      </c>
      <c r="H328" t="s">
        <v>549</v>
      </c>
      <c r="K328" t="s">
        <v>1703</v>
      </c>
      <c r="M328" t="str">
        <f t="shared" ref="M328:M391" si="5">F328&amp;" "&amp;"-"&amp;" "&amp;H328</f>
        <v>3150000 - Entretien d'équipements de bureau</v>
      </c>
    </row>
    <row r="329" spans="2:13">
      <c r="B329">
        <v>200</v>
      </c>
      <c r="C329" t="s">
        <v>1272</v>
      </c>
      <c r="D329">
        <v>35</v>
      </c>
      <c r="F329">
        <v>3150100</v>
      </c>
      <c r="G329" t="s">
        <v>551</v>
      </c>
      <c r="H329" t="s">
        <v>552</v>
      </c>
      <c r="K329" t="s">
        <v>1704</v>
      </c>
      <c r="M329" t="str">
        <f t="shared" si="5"/>
        <v>3150100 - #Entretien matériel, machines et mobilier</v>
      </c>
    </row>
    <row r="330" spans="2:13">
      <c r="B330">
        <v>200</v>
      </c>
      <c r="C330" t="s">
        <v>1272</v>
      </c>
      <c r="D330">
        <v>35</v>
      </c>
      <c r="F330">
        <v>3150300</v>
      </c>
      <c r="G330" t="s">
        <v>553</v>
      </c>
      <c r="H330" t="s">
        <v>554</v>
      </c>
      <c r="K330" t="s">
        <v>1705</v>
      </c>
      <c r="M330" t="str">
        <f t="shared" si="5"/>
        <v>3150300 - #Entretien du mobilier</v>
      </c>
    </row>
    <row r="331" spans="2:13">
      <c r="B331">
        <v>200</v>
      </c>
      <c r="C331" t="s">
        <v>1272</v>
      </c>
      <c r="D331">
        <v>35</v>
      </c>
      <c r="F331">
        <v>3150900</v>
      </c>
      <c r="G331" t="s">
        <v>555</v>
      </c>
      <c r="H331" t="s">
        <v>1706</v>
      </c>
      <c r="K331" t="s">
        <v>1707</v>
      </c>
      <c r="M331" t="str">
        <f t="shared" si="5"/>
        <v>3150900 - #Entretien, réparation de véhicules ou en</v>
      </c>
    </row>
    <row r="332" spans="2:13">
      <c r="B332">
        <v>200</v>
      </c>
      <c r="C332" t="s">
        <v>1272</v>
      </c>
      <c r="D332">
        <v>35</v>
      </c>
      <c r="F332">
        <v>3151000</v>
      </c>
      <c r="G332" t="s">
        <v>557</v>
      </c>
      <c r="H332" t="s">
        <v>558</v>
      </c>
      <c r="K332" t="s">
        <v>1708</v>
      </c>
      <c r="M332" t="str">
        <f t="shared" si="5"/>
        <v>3151000 - Entretien, réparation de véhicules ou engins</v>
      </c>
    </row>
    <row r="333" spans="2:13">
      <c r="B333">
        <v>200</v>
      </c>
      <c r="C333" t="s">
        <v>1272</v>
      </c>
      <c r="D333">
        <v>35</v>
      </c>
      <c r="F333">
        <v>3151200</v>
      </c>
      <c r="G333" t="s">
        <v>551</v>
      </c>
      <c r="H333" t="s">
        <v>1709</v>
      </c>
      <c r="K333" t="s">
        <v>1704</v>
      </c>
      <c r="M333" t="str">
        <f t="shared" si="5"/>
        <v>3151200 - #Entretien matériel pour cafétéria</v>
      </c>
    </row>
    <row r="334" spans="2:13">
      <c r="B334">
        <v>200</v>
      </c>
      <c r="C334" t="s">
        <v>1272</v>
      </c>
      <c r="D334">
        <v>35</v>
      </c>
      <c r="F334">
        <v>3153000</v>
      </c>
      <c r="G334" t="s">
        <v>559</v>
      </c>
      <c r="H334" t="s">
        <v>560</v>
      </c>
      <c r="K334" t="s">
        <v>1710</v>
      </c>
      <c r="M334" t="str">
        <f t="shared" si="5"/>
        <v>3153000 - Entretien matériels informatiques</v>
      </c>
    </row>
    <row r="335" spans="2:13">
      <c r="B335">
        <v>200</v>
      </c>
      <c r="C335" t="s">
        <v>1272</v>
      </c>
      <c r="D335">
        <v>35</v>
      </c>
      <c r="F335">
        <v>3154800</v>
      </c>
      <c r="G335" t="s">
        <v>561</v>
      </c>
      <c r="H335" t="s">
        <v>562</v>
      </c>
      <c r="K335" t="s">
        <v>1711</v>
      </c>
      <c r="M335" t="str">
        <f t="shared" si="5"/>
        <v>3154800 - #Entretien / mise à jour logiciels</v>
      </c>
    </row>
    <row r="336" spans="2:13">
      <c r="B336">
        <v>200</v>
      </c>
      <c r="C336" t="s">
        <v>1272</v>
      </c>
      <c r="D336">
        <v>35</v>
      </c>
      <c r="F336">
        <v>3154900</v>
      </c>
      <c r="G336" t="s">
        <v>563</v>
      </c>
      <c r="H336" t="s">
        <v>1712</v>
      </c>
      <c r="K336" t="s">
        <v>1713</v>
      </c>
      <c r="M336" t="str">
        <f t="shared" si="5"/>
        <v>3154900 - #Entretien / réparation matériel informat</v>
      </c>
    </row>
    <row r="337" spans="2:13">
      <c r="B337">
        <v>200</v>
      </c>
      <c r="C337" t="s">
        <v>1272</v>
      </c>
      <c r="D337">
        <v>35</v>
      </c>
      <c r="F337">
        <v>3156000</v>
      </c>
      <c r="G337" t="s">
        <v>565</v>
      </c>
      <c r="H337" t="s">
        <v>566</v>
      </c>
      <c r="K337" t="s">
        <v>1714</v>
      </c>
      <c r="M337" t="str">
        <f t="shared" si="5"/>
        <v>3156000 - Entretien des appareils médicaux (appareils scient</v>
      </c>
    </row>
    <row r="338" spans="2:13">
      <c r="B338">
        <v>200</v>
      </c>
      <c r="C338" t="s">
        <v>1272</v>
      </c>
      <c r="D338">
        <v>35</v>
      </c>
      <c r="F338">
        <v>3158000</v>
      </c>
      <c r="G338" t="s">
        <v>567</v>
      </c>
      <c r="H338" t="s">
        <v>568</v>
      </c>
      <c r="K338" t="s">
        <v>1715</v>
      </c>
      <c r="M338" t="str">
        <f t="shared" si="5"/>
        <v>3158000 - Maintenance des logiciels</v>
      </c>
    </row>
    <row r="339" spans="2:13">
      <c r="B339">
        <v>200</v>
      </c>
      <c r="C339" t="s">
        <v>1272</v>
      </c>
      <c r="D339">
        <v>35</v>
      </c>
      <c r="F339">
        <v>316</v>
      </c>
      <c r="G339" t="s">
        <v>1716</v>
      </c>
      <c r="H339" t="s">
        <v>1716</v>
      </c>
      <c r="K339" t="s">
        <v>1717</v>
      </c>
      <c r="M339" t="str">
        <f t="shared" si="5"/>
        <v>316 - Loyers, redevances</v>
      </c>
    </row>
    <row r="340" spans="2:13">
      <c r="B340">
        <v>200</v>
      </c>
      <c r="C340" t="s">
        <v>1272</v>
      </c>
      <c r="D340">
        <v>35</v>
      </c>
      <c r="F340">
        <v>3160000</v>
      </c>
      <c r="G340" t="s">
        <v>569</v>
      </c>
      <c r="H340" t="s">
        <v>569</v>
      </c>
      <c r="K340" t="s">
        <v>1718</v>
      </c>
      <c r="M340" t="str">
        <f t="shared" si="5"/>
        <v>3160000 - Location de locaux</v>
      </c>
    </row>
    <row r="341" spans="2:13">
      <c r="B341">
        <v>200</v>
      </c>
      <c r="C341" t="s">
        <v>1272</v>
      </c>
      <c r="D341">
        <v>35</v>
      </c>
      <c r="F341">
        <v>3160100</v>
      </c>
      <c r="G341" t="s">
        <v>573</v>
      </c>
      <c r="H341" t="s">
        <v>574</v>
      </c>
      <c r="K341" t="s">
        <v>1719</v>
      </c>
      <c r="M341" t="str">
        <f t="shared" si="5"/>
        <v>3160100 - #Location matériel, mobilier, informatique</v>
      </c>
    </row>
    <row r="342" spans="2:13">
      <c r="B342">
        <v>200</v>
      </c>
      <c r="C342" t="s">
        <v>1272</v>
      </c>
      <c r="D342">
        <v>35</v>
      </c>
      <c r="F342">
        <v>3160150</v>
      </c>
      <c r="G342" t="s">
        <v>575</v>
      </c>
      <c r="H342" t="s">
        <v>576</v>
      </c>
      <c r="K342" t="s">
        <v>1720</v>
      </c>
      <c r="M342" t="str">
        <f t="shared" si="5"/>
        <v>3160150 - #Location de photocopieuse</v>
      </c>
    </row>
    <row r="343" spans="2:13">
      <c r="B343">
        <v>200</v>
      </c>
      <c r="C343" t="s">
        <v>1272</v>
      </c>
      <c r="D343">
        <v>35</v>
      </c>
      <c r="F343">
        <v>3160200</v>
      </c>
      <c r="G343" t="s">
        <v>577</v>
      </c>
      <c r="H343" t="s">
        <v>578</v>
      </c>
      <c r="K343" t="s">
        <v>1721</v>
      </c>
      <c r="M343" t="str">
        <f t="shared" si="5"/>
        <v>3160200 - #Licences informatiques, nouv.vers.logici</v>
      </c>
    </row>
    <row r="344" spans="2:13">
      <c r="B344">
        <v>200</v>
      </c>
      <c r="C344" t="s">
        <v>1272</v>
      </c>
      <c r="D344">
        <v>35</v>
      </c>
      <c r="F344">
        <v>3160300</v>
      </c>
      <c r="G344" t="s">
        <v>579</v>
      </c>
      <c r="H344" t="s">
        <v>580</v>
      </c>
      <c r="K344" t="s">
        <v>1722</v>
      </c>
      <c r="M344" t="str">
        <f t="shared" si="5"/>
        <v>3160300 - #Location bâtiments universitaires</v>
      </c>
    </row>
    <row r="345" spans="2:13">
      <c r="B345">
        <v>200</v>
      </c>
      <c r="C345" t="s">
        <v>1272</v>
      </c>
      <c r="D345">
        <v>35</v>
      </c>
      <c r="F345">
        <v>3160400</v>
      </c>
      <c r="G345" t="s">
        <v>583</v>
      </c>
      <c r="H345" t="s">
        <v>583</v>
      </c>
      <c r="K345" t="s">
        <v>1723</v>
      </c>
      <c r="M345" t="str">
        <f t="shared" si="5"/>
        <v>3160400 - #Frais financiers</v>
      </c>
    </row>
    <row r="346" spans="2:13">
      <c r="B346">
        <v>200</v>
      </c>
      <c r="C346" t="s">
        <v>1272</v>
      </c>
      <c r="D346">
        <v>35</v>
      </c>
      <c r="F346">
        <v>3161000</v>
      </c>
      <c r="G346" t="s">
        <v>584</v>
      </c>
      <c r="H346" t="s">
        <v>585</v>
      </c>
      <c r="K346" t="s">
        <v>1724</v>
      </c>
      <c r="M346" t="str">
        <f t="shared" si="5"/>
        <v>3161000 - #Loyers / redevances caféteria</v>
      </c>
    </row>
    <row r="347" spans="2:13">
      <c r="B347">
        <v>200</v>
      </c>
      <c r="C347" t="s">
        <v>1272</v>
      </c>
      <c r="D347">
        <v>35</v>
      </c>
      <c r="F347">
        <v>3161001</v>
      </c>
      <c r="G347" t="s">
        <v>586</v>
      </c>
      <c r="H347" t="s">
        <v>587</v>
      </c>
      <c r="K347" t="s">
        <v>1725</v>
      </c>
      <c r="M347" t="str">
        <f t="shared" si="5"/>
        <v>3161001 - Location de photocopieuse</v>
      </c>
    </row>
    <row r="348" spans="2:13">
      <c r="B348">
        <v>200</v>
      </c>
      <c r="C348" t="s">
        <v>1272</v>
      </c>
      <c r="D348">
        <v>35</v>
      </c>
      <c r="F348">
        <v>3161100</v>
      </c>
      <c r="G348" t="s">
        <v>588</v>
      </c>
      <c r="H348" t="s">
        <v>589</v>
      </c>
      <c r="K348" t="s">
        <v>1726</v>
      </c>
      <c r="M348" t="str">
        <f t="shared" si="5"/>
        <v>3161100 - Location de machines, véhicules, matériels et équi</v>
      </c>
    </row>
    <row r="349" spans="2:13">
      <c r="B349">
        <v>200</v>
      </c>
      <c r="C349" t="s">
        <v>1272</v>
      </c>
      <c r="D349">
        <v>35</v>
      </c>
      <c r="F349">
        <v>3164700</v>
      </c>
      <c r="G349" t="s">
        <v>1727</v>
      </c>
      <c r="H349" t="s">
        <v>1728</v>
      </c>
      <c r="K349" t="s">
        <v>1729</v>
      </c>
      <c r="M349" t="str">
        <f t="shared" si="5"/>
        <v>3164700 - #Location et taxes de machines à photocop</v>
      </c>
    </row>
    <row r="350" spans="2:13">
      <c r="B350">
        <v>200</v>
      </c>
      <c r="C350" t="s">
        <v>1272</v>
      </c>
      <c r="D350">
        <v>35</v>
      </c>
      <c r="F350">
        <v>3164900</v>
      </c>
      <c r="G350" t="s">
        <v>1730</v>
      </c>
      <c r="H350" t="s">
        <v>1731</v>
      </c>
      <c r="K350" t="s">
        <v>1732</v>
      </c>
      <c r="M350" t="str">
        <f t="shared" si="5"/>
        <v>3164900 - #Location d’équipement informatique</v>
      </c>
    </row>
    <row r="351" spans="2:13">
      <c r="B351">
        <v>200</v>
      </c>
      <c r="C351" t="s">
        <v>1272</v>
      </c>
      <c r="D351">
        <v>35</v>
      </c>
      <c r="F351">
        <v>3165000</v>
      </c>
      <c r="G351" t="s">
        <v>1733</v>
      </c>
      <c r="H351" t="s">
        <v>1733</v>
      </c>
      <c r="K351" t="s">
        <v>1734</v>
      </c>
      <c r="M351" t="str">
        <f t="shared" si="5"/>
        <v>3165000 - #Location mobilier</v>
      </c>
    </row>
    <row r="352" spans="2:13">
      <c r="B352">
        <v>200</v>
      </c>
      <c r="C352" t="s">
        <v>1272</v>
      </c>
      <c r="D352">
        <v>35</v>
      </c>
      <c r="F352">
        <v>3169000</v>
      </c>
      <c r="G352" t="s">
        <v>590</v>
      </c>
      <c r="H352" t="s">
        <v>591</v>
      </c>
      <c r="K352" t="s">
        <v>1735</v>
      </c>
      <c r="M352" t="str">
        <f t="shared" si="5"/>
        <v>3169000 - Loyers,redevances caféteria</v>
      </c>
    </row>
    <row r="353" spans="2:13">
      <c r="B353">
        <v>200</v>
      </c>
      <c r="C353" t="s">
        <v>1272</v>
      </c>
      <c r="D353">
        <v>35</v>
      </c>
      <c r="F353">
        <v>317</v>
      </c>
      <c r="G353" t="s">
        <v>1736</v>
      </c>
      <c r="H353" t="s">
        <v>1737</v>
      </c>
      <c r="K353" t="s">
        <v>1738</v>
      </c>
      <c r="M353" t="str">
        <f t="shared" si="5"/>
        <v>317 - Dédommagements du personnel</v>
      </c>
    </row>
    <row r="354" spans="2:13">
      <c r="B354">
        <v>200</v>
      </c>
      <c r="C354" t="s">
        <v>1272</v>
      </c>
      <c r="D354">
        <v>35</v>
      </c>
      <c r="F354">
        <v>3170000</v>
      </c>
      <c r="G354" t="s">
        <v>1739</v>
      </c>
      <c r="H354" t="s">
        <v>1740</v>
      </c>
      <c r="K354" t="s">
        <v>1741</v>
      </c>
      <c r="M354" t="str">
        <f t="shared" si="5"/>
        <v>3170000 - Frais de déplacements</v>
      </c>
    </row>
    <row r="355" spans="2:13">
      <c r="B355">
        <v>200</v>
      </c>
      <c r="C355" t="s">
        <v>1272</v>
      </c>
      <c r="D355">
        <v>35</v>
      </c>
      <c r="F355">
        <v>3170001</v>
      </c>
      <c r="G355" t="s">
        <v>1742</v>
      </c>
      <c r="H355" t="s">
        <v>593</v>
      </c>
      <c r="K355" t="s">
        <v>1743</v>
      </c>
      <c r="M355" t="str">
        <f t="shared" si="5"/>
        <v>3170001 - Déplacement Pers. Interne</v>
      </c>
    </row>
    <row r="356" spans="2:13">
      <c r="B356">
        <v>200</v>
      </c>
      <c r="C356" t="s">
        <v>1272</v>
      </c>
      <c r="D356">
        <v>35</v>
      </c>
      <c r="F356">
        <v>3170002</v>
      </c>
      <c r="G356" t="s">
        <v>595</v>
      </c>
      <c r="H356" t="s">
        <v>2175</v>
      </c>
      <c r="K356" t="s">
        <v>2176</v>
      </c>
      <c r="M356" t="str">
        <f t="shared" si="5"/>
        <v>3170002 - Déplacement, Hébergement conférencier Externe</v>
      </c>
    </row>
    <row r="357" spans="2:13">
      <c r="B357">
        <v>200</v>
      </c>
      <c r="C357" t="s">
        <v>1272</v>
      </c>
      <c r="D357">
        <v>35</v>
      </c>
      <c r="F357">
        <v>3170100</v>
      </c>
      <c r="G357" t="s">
        <v>597</v>
      </c>
      <c r="H357" t="s">
        <v>598</v>
      </c>
      <c r="K357" t="s">
        <v>1744</v>
      </c>
      <c r="M357" t="str">
        <f t="shared" si="5"/>
        <v>3170100 - #Frais d'organisation de congrès</v>
      </c>
    </row>
    <row r="358" spans="2:13">
      <c r="B358">
        <v>200</v>
      </c>
      <c r="C358" t="s">
        <v>1272</v>
      </c>
      <c r="D358">
        <v>35</v>
      </c>
      <c r="F358">
        <v>3170101</v>
      </c>
      <c r="G358" t="s">
        <v>1745</v>
      </c>
      <c r="H358" t="s">
        <v>1746</v>
      </c>
      <c r="K358" t="s">
        <v>1747</v>
      </c>
      <c r="M358" t="str">
        <f t="shared" si="5"/>
        <v>3170101 - Repas,  Personnel Interne</v>
      </c>
    </row>
    <row r="359" spans="2:13">
      <c r="B359">
        <v>200</v>
      </c>
      <c r="C359" t="s">
        <v>1272</v>
      </c>
      <c r="D359">
        <v>35</v>
      </c>
      <c r="F359">
        <v>3170102</v>
      </c>
      <c r="G359" t="s">
        <v>601</v>
      </c>
      <c r="H359" t="s">
        <v>2177</v>
      </c>
      <c r="K359" t="s">
        <v>2178</v>
      </c>
      <c r="M359" t="str">
        <f t="shared" si="5"/>
        <v>3170102 - Repas , Conférencier externe</v>
      </c>
    </row>
    <row r="360" spans="2:13">
      <c r="B360">
        <v>200</v>
      </c>
      <c r="C360" t="s">
        <v>1272</v>
      </c>
      <c r="D360">
        <v>35</v>
      </c>
      <c r="F360">
        <v>3170103</v>
      </c>
      <c r="G360" t="s">
        <v>1748</v>
      </c>
      <c r="H360" t="s">
        <v>1748</v>
      </c>
      <c r="K360" t="s">
        <v>1749</v>
      </c>
      <c r="M360" t="str">
        <f t="shared" si="5"/>
        <v>3170103 -  Per diem</v>
      </c>
    </row>
    <row r="361" spans="2:13">
      <c r="B361">
        <v>200</v>
      </c>
      <c r="C361" t="s">
        <v>1272</v>
      </c>
      <c r="D361">
        <v>35</v>
      </c>
      <c r="F361">
        <v>3170200</v>
      </c>
      <c r="G361" t="s">
        <v>1750</v>
      </c>
      <c r="H361" t="s">
        <v>1751</v>
      </c>
      <c r="K361" t="s">
        <v>1752</v>
      </c>
      <c r="M361" t="str">
        <f t="shared" si="5"/>
        <v>3170200 - #Camps, voyages d' études</v>
      </c>
    </row>
    <row r="362" spans="2:13">
      <c r="B362">
        <v>200</v>
      </c>
      <c r="C362" t="s">
        <v>1272</v>
      </c>
      <c r="D362">
        <v>35</v>
      </c>
      <c r="F362">
        <v>3170250</v>
      </c>
      <c r="G362" t="s">
        <v>1753</v>
      </c>
      <c r="H362" t="s">
        <v>1754</v>
      </c>
      <c r="K362" t="s">
        <v>1755</v>
      </c>
      <c r="M362" t="str">
        <f t="shared" si="5"/>
        <v>3170250 - #Frais de mission, recherche</v>
      </c>
    </row>
    <row r="363" spans="2:13">
      <c r="B363">
        <v>200</v>
      </c>
      <c r="C363" t="s">
        <v>1272</v>
      </c>
      <c r="D363">
        <v>35</v>
      </c>
      <c r="F363">
        <v>3170300</v>
      </c>
      <c r="G363" t="s">
        <v>1756</v>
      </c>
      <c r="H363" t="s">
        <v>605</v>
      </c>
      <c r="K363" t="s">
        <v>1757</v>
      </c>
      <c r="M363" t="str">
        <f t="shared" si="5"/>
        <v>3170300 - #Frais de déplacements</v>
      </c>
    </row>
    <row r="364" spans="2:13">
      <c r="B364">
        <v>200</v>
      </c>
      <c r="C364" t="s">
        <v>1272</v>
      </c>
      <c r="D364">
        <v>35</v>
      </c>
      <c r="F364">
        <v>3170400</v>
      </c>
      <c r="G364" t="s">
        <v>606</v>
      </c>
      <c r="H364" t="s">
        <v>606</v>
      </c>
      <c r="K364" t="s">
        <v>1758</v>
      </c>
      <c r="M364" t="str">
        <f t="shared" si="5"/>
        <v>3170400 - #Repas</v>
      </c>
    </row>
    <row r="365" spans="2:13">
      <c r="B365">
        <v>200</v>
      </c>
      <c r="C365" t="s">
        <v>1272</v>
      </c>
      <c r="D365">
        <v>35</v>
      </c>
      <c r="F365">
        <v>3170600</v>
      </c>
      <c r="G365" t="s">
        <v>1759</v>
      </c>
      <c r="H365" t="s">
        <v>1760</v>
      </c>
      <c r="K365" t="s">
        <v>1761</v>
      </c>
      <c r="M365" t="str">
        <f t="shared" si="5"/>
        <v>3170600 - #Particip., inscription à des concours</v>
      </c>
    </row>
    <row r="366" spans="2:13">
      <c r="B366">
        <v>200</v>
      </c>
      <c r="C366" t="s">
        <v>1272</v>
      </c>
      <c r="D366">
        <v>35</v>
      </c>
      <c r="F366">
        <v>3170700</v>
      </c>
      <c r="G366" t="s">
        <v>607</v>
      </c>
      <c r="H366" t="s">
        <v>608</v>
      </c>
      <c r="K366" t="s">
        <v>1762</v>
      </c>
      <c r="M366" t="str">
        <f t="shared" si="5"/>
        <v>3170700 - #Inscription conférence, congrès, colloques, cours</v>
      </c>
    </row>
    <row r="367" spans="2:13">
      <c r="B367">
        <v>200</v>
      </c>
      <c r="C367" t="s">
        <v>1272</v>
      </c>
      <c r="D367">
        <v>35</v>
      </c>
      <c r="F367">
        <v>3170990</v>
      </c>
      <c r="G367" t="s">
        <v>1763</v>
      </c>
      <c r="H367" t="s">
        <v>610</v>
      </c>
      <c r="K367" t="s">
        <v>1764</v>
      </c>
      <c r="M367" t="str">
        <f t="shared" si="5"/>
        <v>3170990 - Inscriptions conférences colloques</v>
      </c>
    </row>
    <row r="368" spans="2:13">
      <c r="B368">
        <v>200</v>
      </c>
      <c r="C368" t="s">
        <v>1272</v>
      </c>
      <c r="D368">
        <v>35</v>
      </c>
      <c r="F368">
        <v>3171000</v>
      </c>
      <c r="G368" t="s">
        <v>1765</v>
      </c>
      <c r="H368" t="s">
        <v>1766</v>
      </c>
      <c r="K368" t="s">
        <v>1767</v>
      </c>
      <c r="M368" t="str">
        <f t="shared" si="5"/>
        <v>3171000 - Excursions, voyages scolaires et camps</v>
      </c>
    </row>
    <row r="369" spans="2:13">
      <c r="B369">
        <v>200</v>
      </c>
      <c r="C369" t="s">
        <v>1272</v>
      </c>
      <c r="D369">
        <v>35</v>
      </c>
      <c r="F369">
        <v>318</v>
      </c>
      <c r="G369" t="s">
        <v>1768</v>
      </c>
      <c r="H369" t="s">
        <v>1768</v>
      </c>
      <c r="K369" t="s">
        <v>1769</v>
      </c>
      <c r="M369" t="str">
        <f t="shared" si="5"/>
        <v>318 - Pertes sur créances</v>
      </c>
    </row>
    <row r="370" spans="2:13">
      <c r="B370">
        <v>200</v>
      </c>
      <c r="C370" t="s">
        <v>1272</v>
      </c>
      <c r="D370">
        <v>35</v>
      </c>
      <c r="F370">
        <v>3180</v>
      </c>
      <c r="G370" t="s">
        <v>1770</v>
      </c>
      <c r="H370" t="s">
        <v>1771</v>
      </c>
      <c r="K370" t="s">
        <v>1772</v>
      </c>
      <c r="M370" t="str">
        <f t="shared" si="5"/>
        <v>3180 - Intervenants extérieurs</v>
      </c>
    </row>
    <row r="371" spans="2:13">
      <c r="B371">
        <v>200</v>
      </c>
      <c r="C371" t="s">
        <v>1272</v>
      </c>
      <c r="D371">
        <v>35</v>
      </c>
      <c r="F371">
        <v>3180100</v>
      </c>
      <c r="G371" t="s">
        <v>611</v>
      </c>
      <c r="H371" t="s">
        <v>612</v>
      </c>
      <c r="K371" t="s">
        <v>1773</v>
      </c>
      <c r="M371" t="str">
        <f t="shared" si="5"/>
        <v>3180100 - #Conférenciers, intervenants ext., experts, jurés</v>
      </c>
    </row>
    <row r="372" spans="2:13">
      <c r="B372">
        <v>200</v>
      </c>
      <c r="C372" t="s">
        <v>1272</v>
      </c>
      <c r="D372">
        <v>35</v>
      </c>
      <c r="F372">
        <v>3180101</v>
      </c>
      <c r="G372" t="s">
        <v>613</v>
      </c>
      <c r="H372" t="s">
        <v>613</v>
      </c>
      <c r="K372" t="s">
        <v>1774</v>
      </c>
      <c r="M372" t="str">
        <f t="shared" si="5"/>
        <v>3180101 - Provision risque</v>
      </c>
    </row>
    <row r="373" spans="2:13">
      <c r="B373">
        <v>200</v>
      </c>
      <c r="C373" t="s">
        <v>1272</v>
      </c>
      <c r="D373">
        <v>35</v>
      </c>
      <c r="F373">
        <v>3180150</v>
      </c>
      <c r="G373" t="s">
        <v>1775</v>
      </c>
      <c r="H373" t="s">
        <v>1776</v>
      </c>
      <c r="K373" t="s">
        <v>1777</v>
      </c>
      <c r="M373" t="str">
        <f t="shared" si="5"/>
        <v>3180150 - #Déplacements conférenciers</v>
      </c>
    </row>
    <row r="374" spans="2:13">
      <c r="B374">
        <v>200</v>
      </c>
      <c r="C374" t="s">
        <v>1272</v>
      </c>
      <c r="D374">
        <v>35</v>
      </c>
      <c r="F374">
        <v>3180200</v>
      </c>
      <c r="G374" t="s">
        <v>1778</v>
      </c>
      <c r="H374" t="s">
        <v>1778</v>
      </c>
      <c r="K374" t="s">
        <v>1779</v>
      </c>
      <c r="M374" t="str">
        <f t="shared" si="5"/>
        <v>3180200 - #Experts, jurés</v>
      </c>
    </row>
    <row r="375" spans="2:13">
      <c r="B375">
        <v>200</v>
      </c>
      <c r="C375" t="s">
        <v>1272</v>
      </c>
      <c r="D375">
        <v>35</v>
      </c>
      <c r="F375">
        <v>3180250</v>
      </c>
      <c r="G375" t="s">
        <v>617</v>
      </c>
      <c r="H375" t="s">
        <v>618</v>
      </c>
      <c r="K375" t="s">
        <v>1780</v>
      </c>
      <c r="M375" t="str">
        <f t="shared" si="5"/>
        <v>3180250 - #Frais de séjour invités, per diem</v>
      </c>
    </row>
    <row r="376" spans="2:13">
      <c r="B376">
        <v>200</v>
      </c>
      <c r="C376" t="s">
        <v>1272</v>
      </c>
      <c r="D376">
        <v>35</v>
      </c>
      <c r="F376">
        <v>3180260</v>
      </c>
      <c r="G376" t="s">
        <v>619</v>
      </c>
      <c r="H376" t="s">
        <v>620</v>
      </c>
      <c r="K376" t="s">
        <v>1781</v>
      </c>
      <c r="M376" t="str">
        <f t="shared" si="5"/>
        <v>3180260 - #Repas, Logements partenaires FNS</v>
      </c>
    </row>
    <row r="377" spans="2:13">
      <c r="B377">
        <v>200</v>
      </c>
      <c r="C377" t="s">
        <v>1272</v>
      </c>
      <c r="D377">
        <v>35</v>
      </c>
      <c r="F377">
        <v>3180270</v>
      </c>
      <c r="G377" t="s">
        <v>621</v>
      </c>
      <c r="H377" t="s">
        <v>622</v>
      </c>
      <c r="K377" t="s">
        <v>1782</v>
      </c>
      <c r="M377" t="str">
        <f t="shared" si="5"/>
        <v>3180270 - #Déplacements partenaires FNS</v>
      </c>
    </row>
    <row r="378" spans="2:13">
      <c r="B378">
        <v>200</v>
      </c>
      <c r="C378" t="s">
        <v>1272</v>
      </c>
      <c r="D378">
        <v>35</v>
      </c>
      <c r="F378">
        <v>3180300</v>
      </c>
      <c r="G378" t="s">
        <v>623</v>
      </c>
      <c r="H378" t="s">
        <v>624</v>
      </c>
      <c r="K378" t="s">
        <v>1783</v>
      </c>
      <c r="M378" t="str">
        <f t="shared" si="5"/>
        <v>3180300 - #Frais de surveillance</v>
      </c>
    </row>
    <row r="379" spans="2:13">
      <c r="B379">
        <v>200</v>
      </c>
      <c r="C379" t="s">
        <v>1272</v>
      </c>
      <c r="D379">
        <v>35</v>
      </c>
      <c r="F379">
        <v>3180400</v>
      </c>
      <c r="G379" t="s">
        <v>625</v>
      </c>
      <c r="H379" t="s">
        <v>625</v>
      </c>
      <c r="K379" t="s">
        <v>1784</v>
      </c>
      <c r="M379" t="str">
        <f t="shared" si="5"/>
        <v>3180400 - #Mandats</v>
      </c>
    </row>
    <row r="380" spans="2:13">
      <c r="B380">
        <v>200</v>
      </c>
      <c r="C380" t="s">
        <v>1272</v>
      </c>
      <c r="D380">
        <v>35</v>
      </c>
      <c r="F380">
        <v>3180450</v>
      </c>
      <c r="G380" t="s">
        <v>626</v>
      </c>
      <c r="H380" t="s">
        <v>626</v>
      </c>
      <c r="K380" t="s">
        <v>1785</v>
      </c>
      <c r="M380" t="str">
        <f t="shared" si="5"/>
        <v>3180450 - #salaires facturés</v>
      </c>
    </row>
    <row r="381" spans="2:13">
      <c r="B381">
        <v>200</v>
      </c>
      <c r="C381" t="s">
        <v>1272</v>
      </c>
      <c r="D381">
        <v>35</v>
      </c>
      <c r="F381">
        <v>3180466</v>
      </c>
      <c r="G381" t="s">
        <v>627</v>
      </c>
      <c r="H381" t="s">
        <v>628</v>
      </c>
      <c r="K381" t="s">
        <v>1786</v>
      </c>
      <c r="M381" t="str">
        <f t="shared" si="5"/>
        <v>3180466 - #Frais mandat Sohrabi + gestionnaires</v>
      </c>
    </row>
    <row r="382" spans="2:13">
      <c r="B382">
        <v>200</v>
      </c>
      <c r="C382" t="s">
        <v>1272</v>
      </c>
      <c r="D382">
        <v>35</v>
      </c>
      <c r="F382">
        <v>3180470</v>
      </c>
      <c r="G382" t="s">
        <v>629</v>
      </c>
      <c r="H382" t="s">
        <v>630</v>
      </c>
      <c r="K382" t="s">
        <v>1787</v>
      </c>
      <c r="M382" t="str">
        <f t="shared" si="5"/>
        <v>3180470 - #Travaux de recherche Tiers UNIGE</v>
      </c>
    </row>
    <row r="383" spans="2:13">
      <c r="B383">
        <v>200</v>
      </c>
      <c r="C383" t="s">
        <v>1272</v>
      </c>
      <c r="D383">
        <v>35</v>
      </c>
      <c r="F383">
        <v>3180480</v>
      </c>
      <c r="G383" t="s">
        <v>532</v>
      </c>
      <c r="H383" t="s">
        <v>532</v>
      </c>
      <c r="K383" t="s">
        <v>1683</v>
      </c>
      <c r="M383" t="str">
        <f t="shared" si="5"/>
        <v>3180480 - #Patients simulés</v>
      </c>
    </row>
    <row r="384" spans="2:13">
      <c r="B384">
        <v>200</v>
      </c>
      <c r="C384" t="s">
        <v>1272</v>
      </c>
      <c r="D384">
        <v>35</v>
      </c>
      <c r="F384">
        <v>3180500</v>
      </c>
      <c r="G384" t="s">
        <v>1788</v>
      </c>
      <c r="H384" t="s">
        <v>1789</v>
      </c>
      <c r="K384" t="s">
        <v>1790</v>
      </c>
      <c r="M384" t="str">
        <f t="shared" si="5"/>
        <v>3180500 - #Commission 7,5% émoluments en charges</v>
      </c>
    </row>
    <row r="385" spans="2:13">
      <c r="B385">
        <v>200</v>
      </c>
      <c r="C385" t="s">
        <v>1272</v>
      </c>
      <c r="D385">
        <v>35</v>
      </c>
      <c r="F385">
        <v>3180510</v>
      </c>
      <c r="G385" t="s">
        <v>1791</v>
      </c>
      <c r="H385" t="s">
        <v>1792</v>
      </c>
      <c r="K385" t="s">
        <v>1793</v>
      </c>
      <c r="M385" t="str">
        <f t="shared" si="5"/>
        <v>3180510 - #Commission de 10 à 20% presta. charges</v>
      </c>
    </row>
    <row r="386" spans="2:13">
      <c r="B386">
        <v>200</v>
      </c>
      <c r="C386" t="s">
        <v>1272</v>
      </c>
      <c r="D386">
        <v>35</v>
      </c>
      <c r="F386">
        <v>3180520</v>
      </c>
      <c r="G386" t="s">
        <v>1794</v>
      </c>
      <c r="H386" t="s">
        <v>1795</v>
      </c>
      <c r="K386" t="s">
        <v>1796</v>
      </c>
      <c r="M386" t="str">
        <f t="shared" si="5"/>
        <v>3180520 - #Commission 75% du bénélfice en charges</v>
      </c>
    </row>
    <row r="387" spans="2:13">
      <c r="B387">
        <v>200</v>
      </c>
      <c r="C387" t="s">
        <v>1272</v>
      </c>
      <c r="D387">
        <v>35</v>
      </c>
      <c r="F387">
        <v>3180530</v>
      </c>
      <c r="G387" t="s">
        <v>1504</v>
      </c>
      <c r="H387" t="s">
        <v>1504</v>
      </c>
      <c r="K387" t="s">
        <v>1505</v>
      </c>
      <c r="M387" t="str">
        <f t="shared" si="5"/>
        <v>3180530 - #Inactif</v>
      </c>
    </row>
    <row r="388" spans="2:13">
      <c r="B388">
        <v>200</v>
      </c>
      <c r="C388" t="s">
        <v>1272</v>
      </c>
      <c r="D388">
        <v>35</v>
      </c>
      <c r="F388">
        <v>3180540</v>
      </c>
      <c r="G388" t="s">
        <v>635</v>
      </c>
      <c r="H388" t="s">
        <v>636</v>
      </c>
      <c r="K388" t="s">
        <v>1797</v>
      </c>
      <c r="M388" t="str">
        <f t="shared" si="5"/>
        <v>3180540 - #Abattement scientifique</v>
      </c>
    </row>
    <row r="389" spans="2:13">
      <c r="B389">
        <v>200</v>
      </c>
      <c r="C389" t="s">
        <v>1272</v>
      </c>
      <c r="D389">
        <v>35</v>
      </c>
      <c r="F389">
        <v>3180550</v>
      </c>
      <c r="G389" t="s">
        <v>637</v>
      </c>
      <c r="H389" t="s">
        <v>638</v>
      </c>
      <c r="K389" t="s">
        <v>1798</v>
      </c>
      <c r="M389" t="str">
        <f t="shared" si="5"/>
        <v>3180550 - #Abattement échec médical</v>
      </c>
    </row>
    <row r="390" spans="2:13">
      <c r="B390">
        <v>200</v>
      </c>
      <c r="C390" t="s">
        <v>1272</v>
      </c>
      <c r="D390">
        <v>35</v>
      </c>
      <c r="F390">
        <v>3180560</v>
      </c>
      <c r="G390" t="s">
        <v>639</v>
      </c>
      <c r="H390" t="s">
        <v>639</v>
      </c>
      <c r="K390" t="s">
        <v>1799</v>
      </c>
      <c r="M390" t="str">
        <f t="shared" si="5"/>
        <v>3180560 - #Commission CMD</v>
      </c>
    </row>
    <row r="391" spans="2:13">
      <c r="B391">
        <v>200</v>
      </c>
      <c r="C391" t="s">
        <v>1272</v>
      </c>
      <c r="D391">
        <v>35</v>
      </c>
      <c r="F391">
        <v>3180570</v>
      </c>
      <c r="G391" t="s">
        <v>640</v>
      </c>
      <c r="H391" t="s">
        <v>1800</v>
      </c>
      <c r="K391" t="s">
        <v>1801</v>
      </c>
      <c r="M391" t="str">
        <f t="shared" si="5"/>
        <v>3180570 - #Frais de recouvrement SMD</v>
      </c>
    </row>
    <row r="392" spans="2:13">
      <c r="B392">
        <v>200</v>
      </c>
      <c r="C392" t="s">
        <v>1272</v>
      </c>
      <c r="D392">
        <v>35</v>
      </c>
      <c r="F392">
        <v>3180600</v>
      </c>
      <c r="G392" t="s">
        <v>642</v>
      </c>
      <c r="H392" t="s">
        <v>643</v>
      </c>
      <c r="K392" t="s">
        <v>1802</v>
      </c>
      <c r="M392" t="str">
        <f t="shared" ref="M392:M455" si="6">F392&amp;" "&amp;"-"&amp;" "&amp;H392</f>
        <v>3180600 - #OPE gestion salaires DIP</v>
      </c>
    </row>
    <row r="393" spans="2:13">
      <c r="B393">
        <v>200</v>
      </c>
      <c r="C393" t="s">
        <v>1272</v>
      </c>
      <c r="D393">
        <v>35</v>
      </c>
      <c r="F393">
        <v>3181</v>
      </c>
      <c r="G393" t="s">
        <v>1803</v>
      </c>
      <c r="H393" t="s">
        <v>1803</v>
      </c>
      <c r="K393" t="s">
        <v>1804</v>
      </c>
      <c r="M393" t="str">
        <f t="shared" si="6"/>
        <v>3181 - Droits, prestations</v>
      </c>
    </row>
    <row r="394" spans="2:13">
      <c r="B394">
        <v>200</v>
      </c>
      <c r="C394" t="s">
        <v>1272</v>
      </c>
      <c r="D394">
        <v>35</v>
      </c>
      <c r="F394">
        <v>3181000</v>
      </c>
      <c r="G394" t="s">
        <v>1805</v>
      </c>
      <c r="H394" t="s">
        <v>1805</v>
      </c>
      <c r="K394" t="s">
        <v>1806</v>
      </c>
      <c r="M394" t="str">
        <f t="shared" si="6"/>
        <v>3181000 - #Droits d’auteur</v>
      </c>
    </row>
    <row r="395" spans="2:13">
      <c r="B395">
        <v>200</v>
      </c>
      <c r="C395" t="s">
        <v>1272</v>
      </c>
      <c r="D395">
        <v>35</v>
      </c>
      <c r="F395">
        <v>3181100</v>
      </c>
      <c r="G395" t="s">
        <v>645</v>
      </c>
      <c r="H395" t="s">
        <v>645</v>
      </c>
      <c r="K395" t="s">
        <v>1807</v>
      </c>
      <c r="M395" t="str">
        <f t="shared" si="6"/>
        <v>3181100 - #Blanchissage</v>
      </c>
    </row>
    <row r="396" spans="2:13">
      <c r="B396">
        <v>200</v>
      </c>
      <c r="C396" t="s">
        <v>1272</v>
      </c>
      <c r="D396">
        <v>35</v>
      </c>
      <c r="F396">
        <v>3181101</v>
      </c>
      <c r="G396" t="s">
        <v>646</v>
      </c>
      <c r="H396" t="s">
        <v>646</v>
      </c>
      <c r="K396" t="s">
        <v>1808</v>
      </c>
      <c r="M396" t="str">
        <f t="shared" si="6"/>
        <v>3181101 - Pertes sur débiteurs</v>
      </c>
    </row>
    <row r="397" spans="2:13">
      <c r="B397">
        <v>200</v>
      </c>
      <c r="C397" t="s">
        <v>1272</v>
      </c>
      <c r="D397">
        <v>35</v>
      </c>
      <c r="F397">
        <v>3185</v>
      </c>
      <c r="G397" t="s">
        <v>1809</v>
      </c>
      <c r="H397" t="s">
        <v>1809</v>
      </c>
      <c r="K397" t="s">
        <v>1810</v>
      </c>
      <c r="M397" t="str">
        <f t="shared" si="6"/>
        <v>3185 - Frais</v>
      </c>
    </row>
    <row r="398" spans="2:13">
      <c r="B398">
        <v>200</v>
      </c>
      <c r="C398" t="s">
        <v>1272</v>
      </c>
      <c r="D398">
        <v>35</v>
      </c>
      <c r="F398">
        <v>3185000</v>
      </c>
      <c r="G398" t="s">
        <v>648</v>
      </c>
      <c r="H398" t="s">
        <v>648</v>
      </c>
      <c r="K398" t="s">
        <v>1811</v>
      </c>
      <c r="M398" t="str">
        <f t="shared" si="6"/>
        <v>3185000 - #Déménagement</v>
      </c>
    </row>
    <row r="399" spans="2:13">
      <c r="B399">
        <v>200</v>
      </c>
      <c r="C399" t="s">
        <v>1272</v>
      </c>
      <c r="D399">
        <v>35</v>
      </c>
      <c r="F399">
        <v>3185030</v>
      </c>
      <c r="G399" t="s">
        <v>649</v>
      </c>
      <c r="H399" t="s">
        <v>649</v>
      </c>
      <c r="K399" t="s">
        <v>1812</v>
      </c>
      <c r="M399" t="str">
        <f t="shared" si="6"/>
        <v>3185030 - #Frais DIS</v>
      </c>
    </row>
    <row r="400" spans="2:13">
      <c r="B400">
        <v>200</v>
      </c>
      <c r="C400" t="s">
        <v>1272</v>
      </c>
      <c r="D400">
        <v>35</v>
      </c>
      <c r="F400">
        <v>3185050</v>
      </c>
      <c r="G400" t="s">
        <v>1813</v>
      </c>
      <c r="H400" t="s">
        <v>1814</v>
      </c>
      <c r="K400" t="s">
        <v>1815</v>
      </c>
      <c r="M400" t="str">
        <f t="shared" si="6"/>
        <v>3185050 - #Frais de transport déchêts</v>
      </c>
    </row>
    <row r="401" spans="2:13">
      <c r="B401">
        <v>200</v>
      </c>
      <c r="C401" t="s">
        <v>1272</v>
      </c>
      <c r="D401">
        <v>35</v>
      </c>
      <c r="F401">
        <v>3185100</v>
      </c>
      <c r="G401" t="s">
        <v>650</v>
      </c>
      <c r="H401" t="s">
        <v>650</v>
      </c>
      <c r="K401" t="s">
        <v>1816</v>
      </c>
      <c r="M401" t="str">
        <f t="shared" si="6"/>
        <v>3185100 - #Affranchissements</v>
      </c>
    </row>
    <row r="402" spans="2:13">
      <c r="B402">
        <v>200</v>
      </c>
      <c r="C402" t="s">
        <v>1272</v>
      </c>
      <c r="D402">
        <v>35</v>
      </c>
      <c r="F402">
        <v>3185110</v>
      </c>
      <c r="G402" t="s">
        <v>1817</v>
      </c>
      <c r="H402" t="s">
        <v>1817</v>
      </c>
      <c r="K402" t="s">
        <v>1818</v>
      </c>
      <c r="M402" t="str">
        <f t="shared" si="6"/>
        <v>3185110 - #Acquis de douane</v>
      </c>
    </row>
    <row r="403" spans="2:13">
      <c r="B403">
        <v>200</v>
      </c>
      <c r="C403" t="s">
        <v>1272</v>
      </c>
      <c r="D403">
        <v>35</v>
      </c>
      <c r="F403">
        <v>3185150</v>
      </c>
      <c r="G403" t="s">
        <v>651</v>
      </c>
      <c r="H403" t="s">
        <v>651</v>
      </c>
      <c r="K403" t="s">
        <v>1819</v>
      </c>
      <c r="M403" t="str">
        <f t="shared" si="6"/>
        <v>3185150 - #Overheads frais</v>
      </c>
    </row>
    <row r="404" spans="2:13">
      <c r="B404">
        <v>200</v>
      </c>
      <c r="C404" t="s">
        <v>1272</v>
      </c>
      <c r="D404">
        <v>35</v>
      </c>
      <c r="F404">
        <v>3185200</v>
      </c>
      <c r="G404" t="s">
        <v>652</v>
      </c>
      <c r="H404" t="s">
        <v>653</v>
      </c>
      <c r="K404" t="s">
        <v>1820</v>
      </c>
      <c r="M404" t="str">
        <f t="shared" si="6"/>
        <v>3185200 - #Frais postaux et bancaires, agios</v>
      </c>
    </row>
    <row r="405" spans="2:13">
      <c r="B405">
        <v>200</v>
      </c>
      <c r="C405" t="s">
        <v>1272</v>
      </c>
      <c r="D405">
        <v>35</v>
      </c>
      <c r="F405">
        <v>3185210</v>
      </c>
      <c r="G405" t="s">
        <v>654</v>
      </c>
      <c r="H405" t="s">
        <v>655</v>
      </c>
      <c r="K405" t="s">
        <v>1821</v>
      </c>
      <c r="M405" t="str">
        <f t="shared" si="6"/>
        <v>3185210 - #Différence de change</v>
      </c>
    </row>
    <row r="406" spans="2:13">
      <c r="B406">
        <v>200</v>
      </c>
      <c r="C406" t="s">
        <v>1272</v>
      </c>
      <c r="D406">
        <v>35</v>
      </c>
      <c r="F406">
        <v>3185216</v>
      </c>
      <c r="G406" t="s">
        <v>654</v>
      </c>
      <c r="H406" t="s">
        <v>655</v>
      </c>
      <c r="K406" t="s">
        <v>1821</v>
      </c>
      <c r="M406" t="str">
        <f t="shared" si="6"/>
        <v>3185216 - #Différence de change</v>
      </c>
    </row>
    <row r="407" spans="2:13">
      <c r="B407">
        <v>200</v>
      </c>
      <c r="C407" t="s">
        <v>1272</v>
      </c>
      <c r="D407">
        <v>35</v>
      </c>
      <c r="F407">
        <v>3185220</v>
      </c>
      <c r="G407" t="s">
        <v>656</v>
      </c>
      <c r="H407" t="s">
        <v>657</v>
      </c>
      <c r="K407" t="s">
        <v>1822</v>
      </c>
      <c r="M407" t="str">
        <f t="shared" si="6"/>
        <v>3185220 - #Frais cartes crédits encaissements</v>
      </c>
    </row>
    <row r="408" spans="2:13">
      <c r="B408">
        <v>200</v>
      </c>
      <c r="C408" t="s">
        <v>1272</v>
      </c>
      <c r="D408">
        <v>35</v>
      </c>
      <c r="F408">
        <v>3185230</v>
      </c>
      <c r="G408" t="s">
        <v>658</v>
      </c>
      <c r="H408" t="s">
        <v>659</v>
      </c>
      <c r="K408" t="s">
        <v>1823</v>
      </c>
      <c r="M408" t="str">
        <f t="shared" si="6"/>
        <v>3185230 - #Frais transactions sur titres</v>
      </c>
    </row>
    <row r="409" spans="2:13">
      <c r="B409">
        <v>200</v>
      </c>
      <c r="C409" t="s">
        <v>1272</v>
      </c>
      <c r="D409">
        <v>35</v>
      </c>
      <c r="F409">
        <v>3185236</v>
      </c>
      <c r="G409" t="s">
        <v>660</v>
      </c>
      <c r="H409" t="s">
        <v>661</v>
      </c>
      <c r="K409" t="s">
        <v>1824</v>
      </c>
      <c r="M409" t="str">
        <f t="shared" si="6"/>
        <v>3185236 - #Frais de gestion et transactions sur titres</v>
      </c>
    </row>
    <row r="410" spans="2:13">
      <c r="B410">
        <v>200</v>
      </c>
      <c r="C410" t="s">
        <v>1272</v>
      </c>
      <c r="D410">
        <v>35</v>
      </c>
      <c r="F410">
        <v>3185256</v>
      </c>
      <c r="G410" t="s">
        <v>652</v>
      </c>
      <c r="H410" t="s">
        <v>653</v>
      </c>
      <c r="K410" t="s">
        <v>1820</v>
      </c>
      <c r="M410" t="str">
        <f t="shared" si="6"/>
        <v>3185256 - #Frais postaux et bancaires, agios</v>
      </c>
    </row>
    <row r="411" spans="2:13">
      <c r="B411">
        <v>200</v>
      </c>
      <c r="C411" t="s">
        <v>1272</v>
      </c>
      <c r="D411">
        <v>35</v>
      </c>
      <c r="F411">
        <v>3185300</v>
      </c>
      <c r="G411" t="s">
        <v>1825</v>
      </c>
      <c r="H411" t="s">
        <v>1826</v>
      </c>
      <c r="K411" t="s">
        <v>1827</v>
      </c>
      <c r="M411" t="str">
        <f t="shared" si="6"/>
        <v>3185300 - #Frais téléphones, radio, TV, fax</v>
      </c>
    </row>
    <row r="412" spans="2:13">
      <c r="B412">
        <v>200</v>
      </c>
      <c r="C412" t="s">
        <v>1272</v>
      </c>
      <c r="D412">
        <v>35</v>
      </c>
      <c r="F412">
        <v>3185400</v>
      </c>
      <c r="G412" t="s">
        <v>662</v>
      </c>
      <c r="H412" t="s">
        <v>663</v>
      </c>
      <c r="K412" t="s">
        <v>1828</v>
      </c>
      <c r="M412" t="str">
        <f t="shared" si="6"/>
        <v>3185400 - #Frais de télécommunications</v>
      </c>
    </row>
    <row r="413" spans="2:13">
      <c r="B413">
        <v>200</v>
      </c>
      <c r="C413" t="s">
        <v>1272</v>
      </c>
      <c r="D413">
        <v>35</v>
      </c>
      <c r="F413">
        <v>3185700</v>
      </c>
      <c r="G413" t="s">
        <v>1829</v>
      </c>
      <c r="H413" t="s">
        <v>1829</v>
      </c>
      <c r="K413" t="s">
        <v>1830</v>
      </c>
      <c r="M413" t="str">
        <f t="shared" si="6"/>
        <v>3185700 - #Lignes louées</v>
      </c>
    </row>
    <row r="414" spans="2:13">
      <c r="B414">
        <v>200</v>
      </c>
      <c r="C414" t="s">
        <v>1272</v>
      </c>
      <c r="D414">
        <v>35</v>
      </c>
      <c r="F414">
        <v>3186</v>
      </c>
      <c r="G414" t="s">
        <v>1831</v>
      </c>
      <c r="H414" t="s">
        <v>1831</v>
      </c>
      <c r="K414" t="s">
        <v>1832</v>
      </c>
      <c r="M414" t="str">
        <f t="shared" si="6"/>
        <v>3186 - Assurances</v>
      </c>
    </row>
    <row r="415" spans="2:13">
      <c r="B415">
        <v>200</v>
      </c>
      <c r="C415" t="s">
        <v>1272</v>
      </c>
      <c r="D415">
        <v>35</v>
      </c>
      <c r="F415">
        <v>3186000</v>
      </c>
      <c r="G415" t="s">
        <v>664</v>
      </c>
      <c r="H415" t="s">
        <v>665</v>
      </c>
      <c r="K415" t="s">
        <v>1833</v>
      </c>
      <c r="M415" t="str">
        <f t="shared" si="6"/>
        <v>3186000 - #Assurance incendie, matériel, RC</v>
      </c>
    </row>
    <row r="416" spans="2:13">
      <c r="B416">
        <v>200</v>
      </c>
      <c r="C416" t="s">
        <v>1272</v>
      </c>
      <c r="D416">
        <v>35</v>
      </c>
      <c r="F416">
        <v>3186100</v>
      </c>
      <c r="G416" t="s">
        <v>666</v>
      </c>
      <c r="H416" t="s">
        <v>666</v>
      </c>
      <c r="K416" t="s">
        <v>1834</v>
      </c>
      <c r="M416" t="str">
        <f t="shared" si="6"/>
        <v>3186100 - #Assurance matériel</v>
      </c>
    </row>
    <row r="417" spans="2:13">
      <c r="B417">
        <v>200</v>
      </c>
      <c r="C417" t="s">
        <v>1272</v>
      </c>
      <c r="D417">
        <v>35</v>
      </c>
      <c r="F417">
        <v>3186200</v>
      </c>
      <c r="G417" t="s">
        <v>1835</v>
      </c>
      <c r="H417" t="s">
        <v>1835</v>
      </c>
      <c r="K417" t="s">
        <v>1836</v>
      </c>
      <c r="M417" t="str">
        <f t="shared" si="6"/>
        <v>3186200 - #Assurance RC</v>
      </c>
    </row>
    <row r="418" spans="2:13">
      <c r="B418">
        <v>200</v>
      </c>
      <c r="C418" t="s">
        <v>1272</v>
      </c>
      <c r="D418">
        <v>35</v>
      </c>
      <c r="F418">
        <v>3186900</v>
      </c>
      <c r="G418" t="s">
        <v>667</v>
      </c>
      <c r="H418" t="s">
        <v>668</v>
      </c>
      <c r="K418" t="s">
        <v>1837</v>
      </c>
      <c r="M418" t="str">
        <f t="shared" si="6"/>
        <v>3186900 - #Assurance accidents étudiants</v>
      </c>
    </row>
    <row r="419" spans="2:13">
      <c r="B419">
        <v>200</v>
      </c>
      <c r="C419" t="s">
        <v>1272</v>
      </c>
      <c r="D419">
        <v>35</v>
      </c>
      <c r="F419">
        <v>3188600</v>
      </c>
      <c r="G419" t="s">
        <v>1838</v>
      </c>
      <c r="H419" t="s">
        <v>1839</v>
      </c>
      <c r="K419" t="s">
        <v>1840</v>
      </c>
      <c r="M419" t="str">
        <f t="shared" si="6"/>
        <v>3188600 - #Collaboration transfrontalière</v>
      </c>
    </row>
    <row r="420" spans="2:13">
      <c r="B420">
        <v>200</v>
      </c>
      <c r="C420" t="s">
        <v>1272</v>
      </c>
      <c r="D420">
        <v>35</v>
      </c>
      <c r="F420">
        <v>319</v>
      </c>
      <c r="G420" t="s">
        <v>1841</v>
      </c>
      <c r="H420" t="s">
        <v>1841</v>
      </c>
      <c r="K420" t="s">
        <v>1842</v>
      </c>
      <c r="M420" t="str">
        <f t="shared" si="6"/>
        <v>319 - Diverses charges</v>
      </c>
    </row>
    <row r="421" spans="2:13">
      <c r="B421">
        <v>200</v>
      </c>
      <c r="C421" t="s">
        <v>1272</v>
      </c>
      <c r="D421">
        <v>35</v>
      </c>
      <c r="F421">
        <v>3190000</v>
      </c>
      <c r="G421" t="s">
        <v>669</v>
      </c>
      <c r="H421" t="s">
        <v>669</v>
      </c>
      <c r="K421" t="s">
        <v>1843</v>
      </c>
      <c r="M421" t="str">
        <f t="shared" si="6"/>
        <v>3190000 - #Frais divers</v>
      </c>
    </row>
    <row r="422" spans="2:13">
      <c r="B422">
        <v>200</v>
      </c>
      <c r="C422" t="s">
        <v>1272</v>
      </c>
      <c r="D422">
        <v>35</v>
      </c>
      <c r="F422">
        <v>3190100</v>
      </c>
      <c r="G422" t="s">
        <v>670</v>
      </c>
      <c r="H422" t="s">
        <v>671</v>
      </c>
      <c r="K422" t="s">
        <v>1844</v>
      </c>
      <c r="M422" t="str">
        <f t="shared" si="6"/>
        <v>3190100 - #Frais de participation aux taxes</v>
      </c>
    </row>
    <row r="423" spans="2:13">
      <c r="B423">
        <v>200</v>
      </c>
      <c r="C423" t="s">
        <v>1272</v>
      </c>
      <c r="D423">
        <v>35</v>
      </c>
      <c r="F423">
        <v>3190200</v>
      </c>
      <c r="G423" t="s">
        <v>2179</v>
      </c>
      <c r="H423" t="s">
        <v>2180</v>
      </c>
      <c r="K423" t="s">
        <v>2181</v>
      </c>
      <c r="M423" t="str">
        <f t="shared" si="6"/>
        <v>3190200 - Perte stock magasin des Sciences</v>
      </c>
    </row>
    <row r="424" spans="2:13">
      <c r="B424">
        <v>200</v>
      </c>
      <c r="C424" t="s">
        <v>1272</v>
      </c>
      <c r="D424">
        <v>35</v>
      </c>
      <c r="F424">
        <v>3199990</v>
      </c>
      <c r="G424" t="s">
        <v>1845</v>
      </c>
      <c r="H424" t="s">
        <v>673</v>
      </c>
      <c r="K424" t="s">
        <v>1846</v>
      </c>
      <c r="M424" t="str">
        <f t="shared" si="6"/>
        <v>3199990 - Taxes, autorisations, autres frais divers</v>
      </c>
    </row>
    <row r="425" spans="2:13">
      <c r="B425">
        <v>200</v>
      </c>
      <c r="C425" t="s">
        <v>1272</v>
      </c>
      <c r="D425">
        <v>35</v>
      </c>
      <c r="F425">
        <v>3199999</v>
      </c>
      <c r="G425" t="s">
        <v>1579</v>
      </c>
      <c r="H425" t="s">
        <v>1579</v>
      </c>
      <c r="K425" t="s">
        <v>1580</v>
      </c>
      <c r="M425" t="str">
        <f t="shared" si="6"/>
        <v>3199999 - #Fonctionnement CO</v>
      </c>
    </row>
    <row r="426" spans="2:13">
      <c r="B426">
        <v>200</v>
      </c>
      <c r="C426" t="s">
        <v>1272</v>
      </c>
      <c r="D426">
        <v>35</v>
      </c>
      <c r="F426">
        <v>32</v>
      </c>
      <c r="G426" t="s">
        <v>1847</v>
      </c>
      <c r="H426" t="s">
        <v>1847</v>
      </c>
      <c r="K426" t="s">
        <v>1848</v>
      </c>
      <c r="M426" t="str">
        <f t="shared" si="6"/>
        <v>32 - Intérêts passifs</v>
      </c>
    </row>
    <row r="427" spans="2:13">
      <c r="B427">
        <v>200</v>
      </c>
      <c r="C427" t="s">
        <v>1272</v>
      </c>
      <c r="D427">
        <v>35</v>
      </c>
      <c r="F427">
        <v>3220100</v>
      </c>
      <c r="G427" t="s">
        <v>676</v>
      </c>
      <c r="H427" t="s">
        <v>677</v>
      </c>
      <c r="K427" t="s">
        <v>1849</v>
      </c>
      <c r="M427" t="str">
        <f t="shared" si="6"/>
        <v>3220100 - #Intérêts hypothécaires</v>
      </c>
    </row>
    <row r="428" spans="2:13">
      <c r="B428">
        <v>200</v>
      </c>
      <c r="C428" t="s">
        <v>1272</v>
      </c>
      <c r="D428">
        <v>35</v>
      </c>
      <c r="F428">
        <v>3220166</v>
      </c>
      <c r="G428" t="s">
        <v>676</v>
      </c>
      <c r="H428" t="s">
        <v>677</v>
      </c>
      <c r="K428" t="s">
        <v>1849</v>
      </c>
      <c r="M428" t="str">
        <f t="shared" si="6"/>
        <v>3220166 - #Intérêts hypothécaires</v>
      </c>
    </row>
    <row r="429" spans="2:13">
      <c r="B429">
        <v>200</v>
      </c>
      <c r="C429" t="s">
        <v>1272</v>
      </c>
      <c r="D429">
        <v>35</v>
      </c>
      <c r="F429">
        <v>3220200</v>
      </c>
      <c r="G429" t="s">
        <v>678</v>
      </c>
      <c r="H429" t="s">
        <v>679</v>
      </c>
      <c r="K429" t="s">
        <v>1850</v>
      </c>
      <c r="M429" t="str">
        <f t="shared" si="6"/>
        <v>3220200 - #Intérêts location financement</v>
      </c>
    </row>
    <row r="430" spans="2:13">
      <c r="B430">
        <v>200</v>
      </c>
      <c r="C430" t="s">
        <v>1272</v>
      </c>
      <c r="D430">
        <v>35</v>
      </c>
      <c r="F430">
        <v>3240100</v>
      </c>
      <c r="G430" t="s">
        <v>1851</v>
      </c>
      <c r="H430" t="s">
        <v>681</v>
      </c>
      <c r="K430" t="s">
        <v>1852</v>
      </c>
      <c r="M430" t="str">
        <f t="shared" si="6"/>
        <v>3240100 - #Pertes sur ventes de titres</v>
      </c>
    </row>
    <row r="431" spans="2:13">
      <c r="B431">
        <v>200</v>
      </c>
      <c r="C431" t="s">
        <v>1272</v>
      </c>
      <c r="D431">
        <v>35</v>
      </c>
      <c r="F431">
        <v>3240166</v>
      </c>
      <c r="G431" t="s">
        <v>1851</v>
      </c>
      <c r="H431" t="s">
        <v>681</v>
      </c>
      <c r="K431" t="s">
        <v>1852</v>
      </c>
      <c r="M431" t="str">
        <f t="shared" si="6"/>
        <v>3240166 - #Pertes sur ventes de titres</v>
      </c>
    </row>
    <row r="432" spans="2:13">
      <c r="B432">
        <v>200</v>
      </c>
      <c r="C432" t="s">
        <v>1272</v>
      </c>
      <c r="D432">
        <v>35</v>
      </c>
      <c r="F432">
        <v>3240200</v>
      </c>
      <c r="G432" t="s">
        <v>682</v>
      </c>
      <c r="H432" t="s">
        <v>683</v>
      </c>
      <c r="K432" t="s">
        <v>1853</v>
      </c>
      <c r="M432" t="str">
        <f t="shared" si="6"/>
        <v>3240200 - #Pertes réalisées sur couverture</v>
      </c>
    </row>
    <row r="433" spans="2:13">
      <c r="B433">
        <v>200</v>
      </c>
      <c r="C433" t="s">
        <v>1272</v>
      </c>
      <c r="D433">
        <v>35</v>
      </c>
      <c r="F433">
        <v>3240266</v>
      </c>
      <c r="G433" t="s">
        <v>1854</v>
      </c>
      <c r="H433" t="s">
        <v>1855</v>
      </c>
      <c r="K433" t="s">
        <v>1856</v>
      </c>
      <c r="M433" t="str">
        <f t="shared" si="6"/>
        <v>3240266 - #pertes latentes sur titres</v>
      </c>
    </row>
    <row r="434" spans="2:13">
      <c r="B434">
        <v>200</v>
      </c>
      <c r="C434" t="s">
        <v>1272</v>
      </c>
      <c r="D434">
        <v>35</v>
      </c>
      <c r="F434">
        <v>3240366</v>
      </c>
      <c r="G434" t="s">
        <v>682</v>
      </c>
      <c r="H434" t="s">
        <v>683</v>
      </c>
      <c r="K434" t="s">
        <v>1853</v>
      </c>
      <c r="M434" t="str">
        <f t="shared" si="6"/>
        <v>3240366 - #Pertes réalisées sur couverture</v>
      </c>
    </row>
    <row r="435" spans="2:13">
      <c r="B435">
        <v>200</v>
      </c>
      <c r="C435" t="s">
        <v>1272</v>
      </c>
      <c r="D435">
        <v>35</v>
      </c>
      <c r="F435">
        <v>3250100</v>
      </c>
      <c r="G435" t="s">
        <v>1854</v>
      </c>
      <c r="H435" t="s">
        <v>1855</v>
      </c>
      <c r="K435" t="s">
        <v>1856</v>
      </c>
      <c r="M435" t="str">
        <f t="shared" si="6"/>
        <v>3250100 - #pertes latentes sur titres</v>
      </c>
    </row>
    <row r="436" spans="2:13">
      <c r="B436">
        <v>200</v>
      </c>
      <c r="C436" t="s">
        <v>1272</v>
      </c>
      <c r="D436">
        <v>35</v>
      </c>
      <c r="F436">
        <v>3250200</v>
      </c>
      <c r="G436" t="s">
        <v>686</v>
      </c>
      <c r="H436" t="s">
        <v>687</v>
      </c>
      <c r="K436" t="s">
        <v>1857</v>
      </c>
      <c r="M436" t="str">
        <f t="shared" si="6"/>
        <v>3250200 - #Pertes latentes sur immeubles</v>
      </c>
    </row>
    <row r="437" spans="2:13">
      <c r="B437">
        <v>200</v>
      </c>
      <c r="C437" t="s">
        <v>1272</v>
      </c>
      <c r="D437">
        <v>35</v>
      </c>
      <c r="F437">
        <v>3250266</v>
      </c>
      <c r="G437" t="s">
        <v>686</v>
      </c>
      <c r="H437" t="s">
        <v>687</v>
      </c>
      <c r="K437" t="s">
        <v>1857</v>
      </c>
      <c r="M437" t="str">
        <f t="shared" si="6"/>
        <v>3250266 - #Pertes latentes sur immeubles</v>
      </c>
    </row>
    <row r="438" spans="2:13">
      <c r="B438">
        <v>200</v>
      </c>
      <c r="C438" t="s">
        <v>1272</v>
      </c>
      <c r="D438">
        <v>35</v>
      </c>
      <c r="F438">
        <v>3250300</v>
      </c>
      <c r="G438" t="s">
        <v>688</v>
      </c>
      <c r="H438" t="s">
        <v>689</v>
      </c>
      <c r="K438" t="s">
        <v>1858</v>
      </c>
      <c r="M438" t="str">
        <f t="shared" si="6"/>
        <v>3250300 - #Pertes latentes sur couverture</v>
      </c>
    </row>
    <row r="439" spans="2:13">
      <c r="B439">
        <v>200</v>
      </c>
      <c r="C439" t="s">
        <v>1272</v>
      </c>
      <c r="D439">
        <v>35</v>
      </c>
      <c r="F439">
        <v>3250366</v>
      </c>
      <c r="G439" t="s">
        <v>688</v>
      </c>
      <c r="H439" t="s">
        <v>689</v>
      </c>
      <c r="K439" t="s">
        <v>1858</v>
      </c>
      <c r="M439" t="str">
        <f t="shared" si="6"/>
        <v>3250366 - #Pertes latentes sur couverture</v>
      </c>
    </row>
    <row r="440" spans="2:13">
      <c r="B440">
        <v>200</v>
      </c>
      <c r="C440" t="s">
        <v>1272</v>
      </c>
      <c r="D440">
        <v>35</v>
      </c>
      <c r="F440">
        <v>33</v>
      </c>
      <c r="G440" t="s">
        <v>1859</v>
      </c>
      <c r="H440" t="s">
        <v>1859</v>
      </c>
      <c r="K440" t="s">
        <v>1860</v>
      </c>
      <c r="M440" t="str">
        <f t="shared" si="6"/>
        <v>33 - Amortissement ord.</v>
      </c>
    </row>
    <row r="441" spans="2:13">
      <c r="B441">
        <v>200</v>
      </c>
      <c r="C441" t="s">
        <v>1272</v>
      </c>
      <c r="D441">
        <v>35</v>
      </c>
      <c r="F441">
        <v>330</v>
      </c>
      <c r="G441" t="s">
        <v>1861</v>
      </c>
      <c r="H441" t="s">
        <v>1862</v>
      </c>
      <c r="K441" t="s">
        <v>1863</v>
      </c>
      <c r="M441" t="str">
        <f t="shared" si="6"/>
        <v>330 - Amortissements corporels</v>
      </c>
    </row>
    <row r="442" spans="2:13">
      <c r="B442">
        <v>200</v>
      </c>
      <c r="C442" t="s">
        <v>1272</v>
      </c>
      <c r="D442">
        <v>35</v>
      </c>
      <c r="F442">
        <v>3300100</v>
      </c>
      <c r="G442" t="s">
        <v>690</v>
      </c>
      <c r="H442" t="s">
        <v>691</v>
      </c>
      <c r="K442" t="s">
        <v>1864</v>
      </c>
      <c r="M442" t="str">
        <f t="shared" si="6"/>
        <v>3300100 - #Pertes sur débiteurs</v>
      </c>
    </row>
    <row r="443" spans="2:13">
      <c r="B443">
        <v>200</v>
      </c>
      <c r="C443" t="s">
        <v>1272</v>
      </c>
      <c r="D443">
        <v>35</v>
      </c>
      <c r="F443">
        <v>3300200</v>
      </c>
      <c r="G443" t="s">
        <v>692</v>
      </c>
      <c r="H443" t="s">
        <v>693</v>
      </c>
      <c r="K443" t="s">
        <v>1865</v>
      </c>
      <c r="M443" t="str">
        <f t="shared" si="6"/>
        <v>3300200 - #Provision pour débiteurs douteux</v>
      </c>
    </row>
    <row r="444" spans="2:13">
      <c r="B444">
        <v>200</v>
      </c>
      <c r="C444" t="s">
        <v>1272</v>
      </c>
      <c r="D444">
        <v>35</v>
      </c>
      <c r="F444">
        <v>3300400</v>
      </c>
      <c r="G444" t="s">
        <v>1866</v>
      </c>
      <c r="H444" t="s">
        <v>1867</v>
      </c>
      <c r="K444" t="s">
        <v>1866</v>
      </c>
      <c r="M444" t="str">
        <f t="shared" si="6"/>
        <v>3300400 - CC CHARGE D'AMORTISSEMENT CARL-VOGT</v>
      </c>
    </row>
    <row r="445" spans="2:13">
      <c r="B445">
        <v>200</v>
      </c>
      <c r="C445" t="s">
        <v>1272</v>
      </c>
      <c r="D445">
        <v>35</v>
      </c>
      <c r="F445">
        <v>3300600</v>
      </c>
      <c r="G445" t="s">
        <v>1868</v>
      </c>
      <c r="H445" t="s">
        <v>1869</v>
      </c>
      <c r="K445" t="s">
        <v>1868</v>
      </c>
      <c r="M445" t="str">
        <f t="shared" si="6"/>
        <v>3300600 - CC AMORTISSEMENTS BIENS MEUBLES</v>
      </c>
    </row>
    <row r="446" spans="2:13">
      <c r="B446">
        <v>200</v>
      </c>
      <c r="C446" t="s">
        <v>1272</v>
      </c>
      <c r="D446">
        <v>35</v>
      </c>
      <c r="F446">
        <v>3300601</v>
      </c>
      <c r="G446" t="s">
        <v>1870</v>
      </c>
      <c r="H446" t="s">
        <v>1871</v>
      </c>
      <c r="K446" t="s">
        <v>1870</v>
      </c>
      <c r="M446" t="str">
        <f t="shared" si="6"/>
        <v>3300601 - CC PCA AMORT.CORPORELS</v>
      </c>
    </row>
    <row r="447" spans="2:13">
      <c r="B447">
        <v>200</v>
      </c>
      <c r="C447" t="s">
        <v>1272</v>
      </c>
      <c r="D447">
        <v>35</v>
      </c>
      <c r="F447">
        <v>3300901</v>
      </c>
      <c r="G447" t="s">
        <v>700</v>
      </c>
      <c r="H447" t="s">
        <v>701</v>
      </c>
      <c r="K447" t="s">
        <v>1872</v>
      </c>
      <c r="M447" t="str">
        <f t="shared" si="6"/>
        <v>3300901 - Amortissement TVA subv.Europe</v>
      </c>
    </row>
    <row r="448" spans="2:13">
      <c r="B448">
        <v>200</v>
      </c>
      <c r="C448" t="s">
        <v>1272</v>
      </c>
      <c r="D448">
        <v>35</v>
      </c>
      <c r="F448">
        <v>3310100</v>
      </c>
      <c r="G448" t="s">
        <v>702</v>
      </c>
      <c r="H448" t="s">
        <v>702</v>
      </c>
      <c r="K448" t="s">
        <v>1873</v>
      </c>
      <c r="M448" t="str">
        <f t="shared" si="6"/>
        <v>3310100 - #Provision risque</v>
      </c>
    </row>
    <row r="449" spans="2:13">
      <c r="B449">
        <v>200</v>
      </c>
      <c r="C449" t="s">
        <v>1272</v>
      </c>
      <c r="D449">
        <v>35</v>
      </c>
      <c r="F449">
        <v>3310150</v>
      </c>
      <c r="G449" t="s">
        <v>703</v>
      </c>
      <c r="H449" t="s">
        <v>704</v>
      </c>
      <c r="K449" t="s">
        <v>1874</v>
      </c>
      <c r="M449" t="str">
        <f t="shared" si="6"/>
        <v>3310150 - #Amortissement location financement</v>
      </c>
    </row>
    <row r="450" spans="2:13">
      <c r="B450">
        <v>200</v>
      </c>
      <c r="C450" t="s">
        <v>1272</v>
      </c>
      <c r="D450">
        <v>35</v>
      </c>
      <c r="F450">
        <v>3311230</v>
      </c>
      <c r="G450" t="s">
        <v>705</v>
      </c>
      <c r="H450" t="s">
        <v>706</v>
      </c>
      <c r="K450" t="s">
        <v>1875</v>
      </c>
      <c r="M450" t="str">
        <f t="shared" si="6"/>
        <v>3311230 - #UF Amortissements immeubles</v>
      </c>
    </row>
    <row r="451" spans="2:13">
      <c r="B451">
        <v>200</v>
      </c>
      <c r="C451" t="s">
        <v>1272</v>
      </c>
      <c r="D451">
        <v>35</v>
      </c>
      <c r="F451">
        <v>332</v>
      </c>
      <c r="G451" t="s">
        <v>1876</v>
      </c>
      <c r="H451" t="s">
        <v>1877</v>
      </c>
      <c r="K451" t="s">
        <v>1878</v>
      </c>
      <c r="M451" t="str">
        <f t="shared" si="6"/>
        <v>332 - Amortissements incorporels</v>
      </c>
    </row>
    <row r="452" spans="2:13">
      <c r="B452">
        <v>200</v>
      </c>
      <c r="C452" t="s">
        <v>1272</v>
      </c>
      <c r="D452">
        <v>35</v>
      </c>
      <c r="F452">
        <v>3320001</v>
      </c>
      <c r="G452" t="s">
        <v>1879</v>
      </c>
      <c r="H452" t="s">
        <v>1880</v>
      </c>
      <c r="K452" t="s">
        <v>1879</v>
      </c>
      <c r="M452" t="str">
        <f t="shared" si="6"/>
        <v>3320001 - CC PCA AMORT.INCORPORELS</v>
      </c>
    </row>
    <row r="453" spans="2:13">
      <c r="B453">
        <v>200</v>
      </c>
      <c r="C453" t="s">
        <v>1272</v>
      </c>
      <c r="D453">
        <v>35</v>
      </c>
      <c r="F453">
        <v>3320100</v>
      </c>
      <c r="G453" t="s">
        <v>1881</v>
      </c>
      <c r="H453" t="s">
        <v>1882</v>
      </c>
      <c r="K453" t="s">
        <v>1883</v>
      </c>
      <c r="M453" t="str">
        <f t="shared" si="6"/>
        <v>3320100 - #Amort.subvention invest.</v>
      </c>
    </row>
    <row r="454" spans="2:13">
      <c r="B454">
        <v>200</v>
      </c>
      <c r="C454" t="s">
        <v>1272</v>
      </c>
      <c r="D454">
        <v>35</v>
      </c>
      <c r="F454">
        <v>3320110</v>
      </c>
      <c r="G454" t="s">
        <v>707</v>
      </c>
      <c r="H454" t="s">
        <v>708</v>
      </c>
      <c r="K454" t="s">
        <v>1884</v>
      </c>
      <c r="M454" t="str">
        <f t="shared" si="6"/>
        <v>3320110 - #Amort.TVA subv.Européenne</v>
      </c>
    </row>
    <row r="455" spans="2:13">
      <c r="B455">
        <v>200</v>
      </c>
      <c r="C455" t="s">
        <v>1272</v>
      </c>
      <c r="D455">
        <v>35</v>
      </c>
      <c r="F455">
        <v>3320200</v>
      </c>
      <c r="G455" t="s">
        <v>1885</v>
      </c>
      <c r="H455" t="s">
        <v>1886</v>
      </c>
      <c r="K455" t="s">
        <v>1887</v>
      </c>
      <c r="M455" t="str">
        <f t="shared" si="6"/>
        <v>3320200 - #Charges subvention invest.</v>
      </c>
    </row>
    <row r="456" spans="2:13">
      <c r="B456">
        <v>200</v>
      </c>
      <c r="C456" t="s">
        <v>1272</v>
      </c>
      <c r="D456">
        <v>35</v>
      </c>
      <c r="F456">
        <v>34</v>
      </c>
      <c r="G456" t="s">
        <v>1888</v>
      </c>
      <c r="H456" t="s">
        <v>1888</v>
      </c>
      <c r="K456" t="s">
        <v>1889</v>
      </c>
      <c r="M456" t="str">
        <f t="shared" ref="M456:M519" si="7">F456&amp;" "&amp;"-"&amp;" "&amp;H456</f>
        <v>34 - Impôts</v>
      </c>
    </row>
    <row r="457" spans="2:13">
      <c r="B457">
        <v>200</v>
      </c>
      <c r="C457" t="s">
        <v>1272</v>
      </c>
      <c r="D457">
        <v>35</v>
      </c>
      <c r="F457">
        <v>340</v>
      </c>
      <c r="G457" t="s">
        <v>1890</v>
      </c>
      <c r="H457" t="s">
        <v>1890</v>
      </c>
      <c r="K457" t="s">
        <v>1891</v>
      </c>
      <c r="M457" t="str">
        <f t="shared" si="7"/>
        <v>340 - Intérêts courants</v>
      </c>
    </row>
    <row r="458" spans="2:13">
      <c r="B458">
        <v>200</v>
      </c>
      <c r="C458" t="s">
        <v>1272</v>
      </c>
      <c r="D458">
        <v>35</v>
      </c>
      <c r="F458">
        <v>3400011</v>
      </c>
      <c r="G458" t="s">
        <v>1892</v>
      </c>
      <c r="H458" t="s">
        <v>1893</v>
      </c>
      <c r="K458" t="s">
        <v>1894</v>
      </c>
      <c r="M458" t="str">
        <f t="shared" si="7"/>
        <v>3400011 - Perte de charge sur c/c</v>
      </c>
    </row>
    <row r="459" spans="2:13">
      <c r="B459">
        <v>200</v>
      </c>
      <c r="C459" t="s">
        <v>1272</v>
      </c>
      <c r="D459">
        <v>35</v>
      </c>
      <c r="F459">
        <v>3400100</v>
      </c>
      <c r="G459" t="s">
        <v>711</v>
      </c>
      <c r="H459" t="s">
        <v>712</v>
      </c>
      <c r="K459" t="s">
        <v>1895</v>
      </c>
      <c r="M459" t="str">
        <f t="shared" si="7"/>
        <v>3400100 - #Impôts sur gains immobiliers</v>
      </c>
    </row>
    <row r="460" spans="2:13">
      <c r="B460">
        <v>200</v>
      </c>
      <c r="C460" t="s">
        <v>1272</v>
      </c>
      <c r="D460">
        <v>35</v>
      </c>
      <c r="F460">
        <v>3400166</v>
      </c>
      <c r="G460" t="s">
        <v>711</v>
      </c>
      <c r="H460" t="s">
        <v>712</v>
      </c>
      <c r="K460" t="s">
        <v>1895</v>
      </c>
      <c r="M460" t="str">
        <f t="shared" si="7"/>
        <v>3400166 - #Impôts sur gains immobiliers</v>
      </c>
    </row>
    <row r="461" spans="2:13">
      <c r="B461">
        <v>200</v>
      </c>
      <c r="C461" t="s">
        <v>1272</v>
      </c>
      <c r="D461">
        <v>35</v>
      </c>
      <c r="F461">
        <v>3401100</v>
      </c>
      <c r="G461" t="s">
        <v>713</v>
      </c>
      <c r="H461" t="s">
        <v>714</v>
      </c>
      <c r="K461" t="s">
        <v>1896</v>
      </c>
      <c r="M461" t="str">
        <f t="shared" si="7"/>
        <v>3401100 - Intérêts hypothécaire à court terme</v>
      </c>
    </row>
    <row r="462" spans="2:13">
      <c r="B462">
        <v>200</v>
      </c>
      <c r="C462" t="s">
        <v>1272</v>
      </c>
      <c r="D462">
        <v>35</v>
      </c>
      <c r="F462">
        <v>3406000</v>
      </c>
      <c r="G462" t="s">
        <v>715</v>
      </c>
      <c r="H462" t="s">
        <v>716</v>
      </c>
      <c r="K462" t="s">
        <v>1897</v>
      </c>
      <c r="M462" t="str">
        <f t="shared" si="7"/>
        <v>3406000 - Intérêts hypothécaire à long terme</v>
      </c>
    </row>
    <row r="463" spans="2:13">
      <c r="B463">
        <v>200</v>
      </c>
      <c r="C463" t="s">
        <v>1272</v>
      </c>
      <c r="D463">
        <v>35</v>
      </c>
      <c r="F463">
        <v>341</v>
      </c>
      <c r="G463" t="s">
        <v>1898</v>
      </c>
      <c r="H463" t="s">
        <v>1899</v>
      </c>
      <c r="K463" t="s">
        <v>1900</v>
      </c>
      <c r="M463" t="str">
        <f t="shared" si="7"/>
        <v>341 - Pertes de change réalisées</v>
      </c>
    </row>
    <row r="464" spans="2:13">
      <c r="B464">
        <v>200</v>
      </c>
      <c r="C464" t="s">
        <v>1272</v>
      </c>
      <c r="D464">
        <v>35</v>
      </c>
      <c r="F464">
        <v>3410000</v>
      </c>
      <c r="G464" t="s">
        <v>717</v>
      </c>
      <c r="H464" t="s">
        <v>718</v>
      </c>
      <c r="K464" t="s">
        <v>1901</v>
      </c>
      <c r="M464" t="str">
        <f t="shared" si="7"/>
        <v>3410000 - Pertes réalisées disponibilités et  placements fin</v>
      </c>
    </row>
    <row r="465" spans="2:13">
      <c r="B465">
        <v>200</v>
      </c>
      <c r="C465" t="s">
        <v>1272</v>
      </c>
      <c r="D465">
        <v>35</v>
      </c>
      <c r="F465">
        <v>3410020</v>
      </c>
      <c r="G465" t="s">
        <v>719</v>
      </c>
      <c r="H465" t="s">
        <v>720</v>
      </c>
      <c r="K465" t="s">
        <v>1902</v>
      </c>
      <c r="M465" t="str">
        <f t="shared" si="7"/>
        <v>3410020 - Pertes réalisées sur ventes de titres</v>
      </c>
    </row>
    <row r="466" spans="2:13">
      <c r="B466">
        <v>200</v>
      </c>
      <c r="C466" t="s">
        <v>1272</v>
      </c>
      <c r="D466">
        <v>35</v>
      </c>
      <c r="F466">
        <v>3419101</v>
      </c>
      <c r="G466" t="s">
        <v>733</v>
      </c>
      <c r="H466" t="s">
        <v>722</v>
      </c>
      <c r="K466" t="s">
        <v>1903</v>
      </c>
      <c r="M466" t="str">
        <f t="shared" si="7"/>
        <v>3419101 - Pertes réalisées sur couverture</v>
      </c>
    </row>
    <row r="467" spans="2:13">
      <c r="B467">
        <v>200</v>
      </c>
      <c r="C467" t="s">
        <v>1272</v>
      </c>
      <c r="D467">
        <v>35</v>
      </c>
      <c r="F467">
        <v>342</v>
      </c>
      <c r="G467" t="s">
        <v>1904</v>
      </c>
      <c r="H467" t="s">
        <v>1904</v>
      </c>
      <c r="K467" t="s">
        <v>1905</v>
      </c>
      <c r="M467" t="str">
        <f t="shared" si="7"/>
        <v>342 - Frais financiers</v>
      </c>
    </row>
    <row r="468" spans="2:13">
      <c r="B468">
        <v>200</v>
      </c>
      <c r="C468" t="s">
        <v>1272</v>
      </c>
      <c r="D468">
        <v>35</v>
      </c>
      <c r="F468">
        <v>3420001</v>
      </c>
      <c r="G468" t="s">
        <v>723</v>
      </c>
      <c r="H468" t="s">
        <v>723</v>
      </c>
      <c r="K468" t="s">
        <v>1906</v>
      </c>
      <c r="M468" t="str">
        <f t="shared" si="7"/>
        <v>3420001 - Frais de gestion</v>
      </c>
    </row>
    <row r="469" spans="2:13">
      <c r="B469">
        <v>200</v>
      </c>
      <c r="C469" t="s">
        <v>1272</v>
      </c>
      <c r="D469">
        <v>35</v>
      </c>
      <c r="F469">
        <v>3420002</v>
      </c>
      <c r="G469" t="s">
        <v>724</v>
      </c>
      <c r="H469" t="s">
        <v>725</v>
      </c>
      <c r="K469" t="s">
        <v>1907</v>
      </c>
      <c r="M469" t="str">
        <f t="shared" si="7"/>
        <v>3420002 - Frais de transaction des titres</v>
      </c>
    </row>
    <row r="470" spans="2:13">
      <c r="B470">
        <v>200</v>
      </c>
      <c r="C470" t="s">
        <v>1272</v>
      </c>
      <c r="D470">
        <v>35</v>
      </c>
      <c r="F470">
        <v>3420100</v>
      </c>
      <c r="G470" t="s">
        <v>726</v>
      </c>
      <c r="H470" t="s">
        <v>726</v>
      </c>
      <c r="K470" t="s">
        <v>726</v>
      </c>
      <c r="M470" t="str">
        <f t="shared" si="7"/>
        <v>3420100 - #TVA</v>
      </c>
    </row>
    <row r="471" spans="2:13">
      <c r="B471">
        <v>200</v>
      </c>
      <c r="C471" t="s">
        <v>1272</v>
      </c>
      <c r="D471">
        <v>35</v>
      </c>
      <c r="F471">
        <v>3420110</v>
      </c>
      <c r="G471" t="s">
        <v>727</v>
      </c>
      <c r="H471" t="s">
        <v>728</v>
      </c>
      <c r="K471" t="s">
        <v>1908</v>
      </c>
      <c r="M471" t="str">
        <f t="shared" si="7"/>
        <v>3420110 - #TVA charge subv.Européenne</v>
      </c>
    </row>
    <row r="472" spans="2:13">
      <c r="B472">
        <v>200</v>
      </c>
      <c r="C472" t="s">
        <v>1272</v>
      </c>
      <c r="D472">
        <v>35</v>
      </c>
      <c r="F472">
        <v>343</v>
      </c>
      <c r="G472" t="s">
        <v>1909</v>
      </c>
      <c r="H472" t="s">
        <v>1910</v>
      </c>
      <c r="K472" t="s">
        <v>1911</v>
      </c>
      <c r="M472" t="str">
        <f t="shared" si="7"/>
        <v>343 - Charges immeubles PF</v>
      </c>
    </row>
    <row r="473" spans="2:13">
      <c r="B473">
        <v>200</v>
      </c>
      <c r="C473" t="s">
        <v>1272</v>
      </c>
      <c r="D473">
        <v>35</v>
      </c>
      <c r="F473">
        <v>3431000</v>
      </c>
      <c r="G473" t="s">
        <v>729</v>
      </c>
      <c r="H473" t="s">
        <v>730</v>
      </c>
      <c r="K473" t="s">
        <v>1912</v>
      </c>
      <c r="M473" t="str">
        <f t="shared" si="7"/>
        <v>3431000 - Entretien courant des immeubles de placements</v>
      </c>
    </row>
    <row r="474" spans="2:13">
      <c r="B474">
        <v>200</v>
      </c>
      <c r="C474" t="s">
        <v>1272</v>
      </c>
      <c r="D474">
        <v>35</v>
      </c>
      <c r="F474">
        <v>3439001</v>
      </c>
      <c r="G474" t="s">
        <v>731</v>
      </c>
      <c r="H474" t="s">
        <v>732</v>
      </c>
      <c r="K474" t="s">
        <v>1913</v>
      </c>
      <c r="M474" t="str">
        <f t="shared" si="7"/>
        <v>3439001 - Autres charges des immeubles de placements</v>
      </c>
    </row>
    <row r="475" spans="2:13">
      <c r="B475">
        <v>200</v>
      </c>
      <c r="C475" t="s">
        <v>1272</v>
      </c>
      <c r="D475">
        <v>35</v>
      </c>
      <c r="F475">
        <v>344</v>
      </c>
      <c r="G475" t="s">
        <v>1914</v>
      </c>
      <c r="H475" t="s">
        <v>1914</v>
      </c>
      <c r="K475" t="s">
        <v>1915</v>
      </c>
      <c r="M475" t="str">
        <f t="shared" si="7"/>
        <v>344 - Pertes réal. PF</v>
      </c>
    </row>
    <row r="476" spans="2:13">
      <c r="B476">
        <v>200</v>
      </c>
      <c r="C476" t="s">
        <v>1272</v>
      </c>
      <c r="D476">
        <v>35</v>
      </c>
      <c r="F476">
        <v>3440021</v>
      </c>
      <c r="G476" t="s">
        <v>733</v>
      </c>
      <c r="H476" t="s">
        <v>722</v>
      </c>
      <c r="K476" t="s">
        <v>1903</v>
      </c>
      <c r="M476" t="str">
        <f t="shared" si="7"/>
        <v>3440021 - Pertes réalisées sur couverture</v>
      </c>
    </row>
    <row r="477" spans="2:13">
      <c r="B477">
        <v>200</v>
      </c>
      <c r="C477" t="s">
        <v>1272</v>
      </c>
      <c r="D477">
        <v>35</v>
      </c>
      <c r="F477">
        <v>3440120</v>
      </c>
      <c r="G477" t="s">
        <v>734</v>
      </c>
      <c r="H477" t="s">
        <v>735</v>
      </c>
      <c r="K477" t="s">
        <v>1916</v>
      </c>
      <c r="M477" t="str">
        <f t="shared" si="7"/>
        <v>3440120 - Pertes latentes sur titres</v>
      </c>
    </row>
    <row r="478" spans="2:13">
      <c r="B478">
        <v>200</v>
      </c>
      <c r="C478" t="s">
        <v>1272</v>
      </c>
      <c r="D478">
        <v>35</v>
      </c>
      <c r="F478">
        <v>3440170</v>
      </c>
      <c r="G478" t="s">
        <v>736</v>
      </c>
      <c r="H478" t="s">
        <v>737</v>
      </c>
      <c r="K478" t="s">
        <v>1917</v>
      </c>
      <c r="M478" t="str">
        <f t="shared" si="7"/>
        <v>3440170 - Pertes latentes sur immeubles</v>
      </c>
    </row>
    <row r="479" spans="2:13">
      <c r="B479">
        <v>200</v>
      </c>
      <c r="C479" t="s">
        <v>1272</v>
      </c>
      <c r="D479">
        <v>35</v>
      </c>
      <c r="F479">
        <v>3440175</v>
      </c>
      <c r="G479" t="s">
        <v>738</v>
      </c>
      <c r="H479" t="s">
        <v>739</v>
      </c>
      <c r="K479" t="s">
        <v>1918</v>
      </c>
      <c r="M479" t="str">
        <f t="shared" si="7"/>
        <v>3440175 - Pertes latentes sur couverture</v>
      </c>
    </row>
    <row r="480" spans="2:13">
      <c r="B480">
        <v>200</v>
      </c>
      <c r="C480" t="s">
        <v>1272</v>
      </c>
      <c r="D480">
        <v>35</v>
      </c>
      <c r="F480">
        <v>349</v>
      </c>
      <c r="G480" t="s">
        <v>1919</v>
      </c>
      <c r="H480" t="s">
        <v>1919</v>
      </c>
      <c r="K480" t="s">
        <v>1920</v>
      </c>
      <c r="M480" t="str">
        <f t="shared" si="7"/>
        <v>349 - Pertes latentes PF</v>
      </c>
    </row>
    <row r="481" spans="2:13">
      <c r="B481">
        <v>200</v>
      </c>
      <c r="C481" t="s">
        <v>1272</v>
      </c>
      <c r="D481">
        <v>35</v>
      </c>
      <c r="F481">
        <v>3499990</v>
      </c>
      <c r="G481" t="s">
        <v>740</v>
      </c>
      <c r="H481" t="s">
        <v>741</v>
      </c>
      <c r="K481" t="s">
        <v>1921</v>
      </c>
      <c r="M481" t="str">
        <f t="shared" si="7"/>
        <v>3499990 - Impôts sur gains immobiliers</v>
      </c>
    </row>
    <row r="482" spans="2:13">
      <c r="B482">
        <v>200</v>
      </c>
      <c r="C482" t="s">
        <v>1272</v>
      </c>
      <c r="D482">
        <v>35</v>
      </c>
      <c r="F482">
        <v>36</v>
      </c>
      <c r="G482" t="s">
        <v>1922</v>
      </c>
      <c r="H482" t="s">
        <v>1922</v>
      </c>
      <c r="K482" t="s">
        <v>1923</v>
      </c>
      <c r="M482" t="str">
        <f t="shared" si="7"/>
        <v>36 - Subv. accordées</v>
      </c>
    </row>
    <row r="483" spans="2:13">
      <c r="B483">
        <v>200</v>
      </c>
      <c r="C483" t="s">
        <v>1272</v>
      </c>
      <c r="D483">
        <v>35</v>
      </c>
      <c r="F483">
        <v>361</v>
      </c>
      <c r="G483" t="s">
        <v>1924</v>
      </c>
      <c r="H483" t="s">
        <v>1925</v>
      </c>
      <c r="K483" t="s">
        <v>1926</v>
      </c>
      <c r="M483" t="str">
        <f t="shared" si="7"/>
        <v>361 - Dédommagements à des collectivités publiques</v>
      </c>
    </row>
    <row r="484" spans="2:13">
      <c r="B484">
        <v>200</v>
      </c>
      <c r="C484" t="s">
        <v>1272</v>
      </c>
      <c r="D484">
        <v>35</v>
      </c>
      <c r="F484">
        <v>3610100</v>
      </c>
      <c r="G484" t="s">
        <v>742</v>
      </c>
      <c r="H484" t="s">
        <v>1927</v>
      </c>
      <c r="K484" t="s">
        <v>1928</v>
      </c>
      <c r="M484" t="str">
        <f t="shared" si="7"/>
        <v>3610100 - #Participation au financement des  autres</v>
      </c>
    </row>
    <row r="485" spans="2:13">
      <c r="B485">
        <v>200</v>
      </c>
      <c r="C485" t="s">
        <v>1272</v>
      </c>
      <c r="D485">
        <v>35</v>
      </c>
      <c r="F485">
        <v>3610200</v>
      </c>
      <c r="G485" t="s">
        <v>746</v>
      </c>
      <c r="H485" t="s">
        <v>747</v>
      </c>
      <c r="K485" t="s">
        <v>1929</v>
      </c>
      <c r="M485" t="str">
        <f t="shared" si="7"/>
        <v>3610200 - #Fondation romande de santé au travail</v>
      </c>
    </row>
    <row r="486" spans="2:13">
      <c r="B486">
        <v>200</v>
      </c>
      <c r="C486" t="s">
        <v>1272</v>
      </c>
      <c r="D486">
        <v>35</v>
      </c>
      <c r="F486">
        <v>3610300</v>
      </c>
      <c r="G486" t="s">
        <v>750</v>
      </c>
      <c r="H486" t="s">
        <v>750</v>
      </c>
      <c r="K486" t="s">
        <v>1930</v>
      </c>
      <c r="M486" t="str">
        <f t="shared" si="7"/>
        <v>3610300 - #Subvention 3e cycle</v>
      </c>
    </row>
    <row r="487" spans="2:13">
      <c r="B487">
        <v>200</v>
      </c>
      <c r="C487" t="s">
        <v>1272</v>
      </c>
      <c r="D487">
        <v>35</v>
      </c>
      <c r="F487">
        <v>3611000</v>
      </c>
      <c r="G487" t="s">
        <v>753</v>
      </c>
      <c r="H487" t="s">
        <v>754</v>
      </c>
      <c r="K487" t="s">
        <v>1931</v>
      </c>
      <c r="M487" t="str">
        <f t="shared" si="7"/>
        <v>3611000 - #Subvention théologie</v>
      </c>
    </row>
    <row r="488" spans="2:13">
      <c r="B488">
        <v>200</v>
      </c>
      <c r="C488" t="s">
        <v>1272</v>
      </c>
      <c r="D488">
        <v>35</v>
      </c>
      <c r="F488">
        <v>3611100</v>
      </c>
      <c r="G488" t="s">
        <v>757</v>
      </c>
      <c r="H488" t="s">
        <v>758</v>
      </c>
      <c r="K488" t="s">
        <v>1932</v>
      </c>
      <c r="M488" t="str">
        <f t="shared" si="7"/>
        <v>3611100 - #Subvention recherche médicale</v>
      </c>
    </row>
    <row r="489" spans="2:13">
      <c r="B489">
        <v>200</v>
      </c>
      <c r="C489" t="s">
        <v>1272</v>
      </c>
      <c r="D489">
        <v>35</v>
      </c>
      <c r="F489">
        <v>3611200</v>
      </c>
      <c r="G489" t="s">
        <v>759</v>
      </c>
      <c r="H489" t="s">
        <v>760</v>
      </c>
      <c r="K489" t="s">
        <v>1933</v>
      </c>
      <c r="M489" t="str">
        <f t="shared" si="7"/>
        <v>3611200 - #Subvention Archives Piaget</v>
      </c>
    </row>
    <row r="490" spans="2:13">
      <c r="B490">
        <v>200</v>
      </c>
      <c r="C490" t="s">
        <v>1272</v>
      </c>
      <c r="D490">
        <v>35</v>
      </c>
      <c r="F490">
        <v>3611300</v>
      </c>
      <c r="G490" t="s">
        <v>1934</v>
      </c>
      <c r="H490" t="s">
        <v>1935</v>
      </c>
      <c r="K490" t="s">
        <v>1936</v>
      </c>
      <c r="M490" t="str">
        <f t="shared" si="7"/>
        <v>3611300 - #Commission taxes fixes</v>
      </c>
    </row>
    <row r="491" spans="2:13">
      <c r="B491">
        <v>200</v>
      </c>
      <c r="C491" t="s">
        <v>1272</v>
      </c>
      <c r="D491">
        <v>35</v>
      </c>
      <c r="F491">
        <v>3611400</v>
      </c>
      <c r="G491" t="s">
        <v>763</v>
      </c>
      <c r="H491" t="s">
        <v>1937</v>
      </c>
      <c r="K491" t="s">
        <v>1938</v>
      </c>
      <c r="M491" t="str">
        <f t="shared" si="7"/>
        <v>3611400 - #Taxes allouées  BPU</v>
      </c>
    </row>
    <row r="492" spans="2:13">
      <c r="B492">
        <v>200</v>
      </c>
      <c r="C492" t="s">
        <v>1272</v>
      </c>
      <c r="D492">
        <v>35</v>
      </c>
      <c r="F492">
        <v>3611500</v>
      </c>
      <c r="G492" t="s">
        <v>764</v>
      </c>
      <c r="H492" t="s">
        <v>765</v>
      </c>
      <c r="K492" t="s">
        <v>1939</v>
      </c>
      <c r="M492" t="str">
        <f t="shared" si="7"/>
        <v>3611500 - #Subvention à la crèche</v>
      </c>
    </row>
    <row r="493" spans="2:13">
      <c r="B493">
        <v>200</v>
      </c>
      <c r="C493" t="s">
        <v>1272</v>
      </c>
      <c r="D493">
        <v>35</v>
      </c>
      <c r="F493">
        <v>3611600</v>
      </c>
      <c r="G493" t="s">
        <v>766</v>
      </c>
      <c r="H493" t="s">
        <v>766</v>
      </c>
      <c r="K493" t="s">
        <v>1940</v>
      </c>
      <c r="M493" t="str">
        <f t="shared" si="7"/>
        <v>3611600 - #Collaboration VD-GE</v>
      </c>
    </row>
    <row r="494" spans="2:13">
      <c r="B494">
        <v>200</v>
      </c>
      <c r="C494" t="s">
        <v>1272</v>
      </c>
      <c r="D494">
        <v>35</v>
      </c>
      <c r="F494">
        <v>3611700</v>
      </c>
      <c r="G494" t="s">
        <v>767</v>
      </c>
      <c r="H494" t="s">
        <v>768</v>
      </c>
      <c r="K494" t="s">
        <v>1941</v>
      </c>
      <c r="M494" t="str">
        <f t="shared" si="7"/>
        <v>3611700 - #Collaboration inter-universitaire</v>
      </c>
    </row>
    <row r="495" spans="2:13">
      <c r="B495">
        <v>200</v>
      </c>
      <c r="C495" t="s">
        <v>1272</v>
      </c>
      <c r="D495">
        <v>35</v>
      </c>
      <c r="F495">
        <v>3611800</v>
      </c>
      <c r="G495" t="s">
        <v>769</v>
      </c>
      <c r="H495" t="s">
        <v>769</v>
      </c>
      <c r="K495" t="s">
        <v>1942</v>
      </c>
      <c r="M495" t="str">
        <f t="shared" si="7"/>
        <v>3611800 - #Subvention IUHEI</v>
      </c>
    </row>
    <row r="496" spans="2:13">
      <c r="B496">
        <v>200</v>
      </c>
      <c r="C496" t="s">
        <v>1272</v>
      </c>
      <c r="D496">
        <v>35</v>
      </c>
      <c r="F496">
        <v>3611900</v>
      </c>
      <c r="G496" t="s">
        <v>770</v>
      </c>
      <c r="H496" t="s">
        <v>771</v>
      </c>
      <c r="K496" t="s">
        <v>1943</v>
      </c>
      <c r="M496" t="str">
        <f t="shared" si="7"/>
        <v>3611900 - #Cours préparatoire Fribourg</v>
      </c>
    </row>
    <row r="497" spans="2:13">
      <c r="B497">
        <v>200</v>
      </c>
      <c r="C497" t="s">
        <v>1272</v>
      </c>
      <c r="D497">
        <v>35</v>
      </c>
      <c r="F497">
        <v>362</v>
      </c>
      <c r="G497" t="s">
        <v>1944</v>
      </c>
      <c r="H497" t="s">
        <v>1944</v>
      </c>
      <c r="K497" t="s">
        <v>1945</v>
      </c>
      <c r="M497" t="str">
        <f t="shared" si="7"/>
        <v>362 - non défini</v>
      </c>
    </row>
    <row r="498" spans="2:13">
      <c r="B498">
        <v>200</v>
      </c>
      <c r="C498" t="s">
        <v>1272</v>
      </c>
      <c r="D498">
        <v>35</v>
      </c>
      <c r="F498">
        <v>363</v>
      </c>
      <c r="G498" t="s">
        <v>1922</v>
      </c>
      <c r="H498" t="s">
        <v>1946</v>
      </c>
      <c r="K498" t="s">
        <v>1923</v>
      </c>
      <c r="M498" t="str">
        <f t="shared" si="7"/>
        <v>363 - Subventions accordées</v>
      </c>
    </row>
    <row r="499" spans="2:13">
      <c r="B499">
        <v>200</v>
      </c>
      <c r="C499" t="s">
        <v>1272</v>
      </c>
      <c r="D499">
        <v>35</v>
      </c>
      <c r="F499">
        <v>3630001</v>
      </c>
      <c r="G499" t="s">
        <v>772</v>
      </c>
      <c r="H499" t="s">
        <v>772</v>
      </c>
      <c r="K499" t="s">
        <v>1947</v>
      </c>
      <c r="M499" t="str">
        <f t="shared" si="7"/>
        <v>3630001 - Subvention 3e cycle</v>
      </c>
    </row>
    <row r="500" spans="2:13">
      <c r="B500">
        <v>200</v>
      </c>
      <c r="C500" t="s">
        <v>1272</v>
      </c>
      <c r="D500">
        <v>35</v>
      </c>
      <c r="F500">
        <v>3630100</v>
      </c>
      <c r="G500" t="s">
        <v>579</v>
      </c>
      <c r="H500" t="s">
        <v>580</v>
      </c>
      <c r="K500" t="s">
        <v>1722</v>
      </c>
      <c r="M500" t="str">
        <f t="shared" si="7"/>
        <v>3630100 - #Location bâtiments universitaires</v>
      </c>
    </row>
    <row r="501" spans="2:13">
      <c r="B501">
        <v>200</v>
      </c>
      <c r="C501" t="s">
        <v>1272</v>
      </c>
      <c r="D501">
        <v>35</v>
      </c>
      <c r="F501">
        <v>3630200</v>
      </c>
      <c r="G501" t="s">
        <v>583</v>
      </c>
      <c r="H501" t="s">
        <v>583</v>
      </c>
      <c r="K501" t="s">
        <v>1723</v>
      </c>
      <c r="M501" t="str">
        <f t="shared" si="7"/>
        <v>3630200 - #Frais financiers</v>
      </c>
    </row>
    <row r="502" spans="2:13">
      <c r="B502">
        <v>200</v>
      </c>
      <c r="C502" t="s">
        <v>1272</v>
      </c>
      <c r="D502">
        <v>35</v>
      </c>
      <c r="F502">
        <v>3631001</v>
      </c>
      <c r="G502" t="s">
        <v>774</v>
      </c>
      <c r="H502" t="s">
        <v>775</v>
      </c>
      <c r="K502" t="s">
        <v>1948</v>
      </c>
      <c r="M502" t="str">
        <f t="shared" si="7"/>
        <v>3631001 - Fondation romande santé au travail</v>
      </c>
    </row>
    <row r="503" spans="2:13">
      <c r="B503">
        <v>200</v>
      </c>
      <c r="C503" t="s">
        <v>1272</v>
      </c>
      <c r="D503">
        <v>35</v>
      </c>
      <c r="F503">
        <v>3631005</v>
      </c>
      <c r="G503" t="s">
        <v>777</v>
      </c>
      <c r="H503" t="s">
        <v>778</v>
      </c>
      <c r="K503" t="s">
        <v>1949</v>
      </c>
      <c r="M503" t="str">
        <f t="shared" si="7"/>
        <v>3631005 - Subventions accordées aux cantons et aux concordat</v>
      </c>
    </row>
    <row r="504" spans="2:13">
      <c r="B504">
        <v>200</v>
      </c>
      <c r="C504" t="s">
        <v>1272</v>
      </c>
      <c r="D504">
        <v>35</v>
      </c>
      <c r="F504">
        <v>3632001</v>
      </c>
      <c r="G504" t="s">
        <v>781</v>
      </c>
      <c r="H504" t="s">
        <v>781</v>
      </c>
      <c r="K504" t="s">
        <v>1950</v>
      </c>
      <c r="M504" t="str">
        <f t="shared" si="7"/>
        <v>3632001 - Taxes allouées BPU</v>
      </c>
    </row>
    <row r="505" spans="2:13">
      <c r="B505">
        <v>200</v>
      </c>
      <c r="C505" t="s">
        <v>1272</v>
      </c>
      <c r="D505">
        <v>35</v>
      </c>
      <c r="F505">
        <v>3632002</v>
      </c>
      <c r="G505" t="s">
        <v>783</v>
      </c>
      <c r="H505" t="s">
        <v>784</v>
      </c>
      <c r="K505" t="s">
        <v>1951</v>
      </c>
      <c r="M505" t="str">
        <f t="shared" si="7"/>
        <v>3632002 - Subvention à la crèche</v>
      </c>
    </row>
    <row r="506" spans="2:13">
      <c r="B506">
        <v>200</v>
      </c>
      <c r="C506" t="s">
        <v>1272</v>
      </c>
      <c r="D506">
        <v>35</v>
      </c>
      <c r="F506">
        <v>3632003</v>
      </c>
      <c r="G506" t="s">
        <v>786</v>
      </c>
      <c r="H506" t="s">
        <v>787</v>
      </c>
      <c r="K506" t="s">
        <v>1952</v>
      </c>
      <c r="M506" t="str">
        <f t="shared" si="7"/>
        <v>3632003 - Collaboration VD-GE</v>
      </c>
    </row>
    <row r="507" spans="2:13">
      <c r="B507">
        <v>200</v>
      </c>
      <c r="C507" t="s">
        <v>1272</v>
      </c>
      <c r="D507">
        <v>35</v>
      </c>
      <c r="F507">
        <v>3632004</v>
      </c>
      <c r="G507" t="s">
        <v>789</v>
      </c>
      <c r="H507" t="s">
        <v>790</v>
      </c>
      <c r="K507" t="s">
        <v>1953</v>
      </c>
      <c r="M507" t="str">
        <f t="shared" si="7"/>
        <v>3632004 - Collaboration inter-universitaire</v>
      </c>
    </row>
    <row r="508" spans="2:13">
      <c r="B508">
        <v>200</v>
      </c>
      <c r="C508" t="s">
        <v>1272</v>
      </c>
      <c r="D508">
        <v>35</v>
      </c>
      <c r="F508">
        <v>3632005</v>
      </c>
      <c r="G508" t="s">
        <v>793</v>
      </c>
      <c r="H508" t="s">
        <v>793</v>
      </c>
      <c r="K508" t="s">
        <v>1954</v>
      </c>
      <c r="M508" t="str">
        <f t="shared" si="7"/>
        <v>3632005 - Subvention IUHEI</v>
      </c>
    </row>
    <row r="509" spans="2:13">
      <c r="B509">
        <v>200</v>
      </c>
      <c r="C509" t="s">
        <v>1272</v>
      </c>
      <c r="D509">
        <v>35</v>
      </c>
      <c r="F509">
        <v>3632006</v>
      </c>
      <c r="G509" t="s">
        <v>794</v>
      </c>
      <c r="H509" t="s">
        <v>795</v>
      </c>
      <c r="K509" t="s">
        <v>1955</v>
      </c>
      <c r="M509" t="str">
        <f t="shared" si="7"/>
        <v>3632006 - Cours préparatoire Fribourg</v>
      </c>
    </row>
    <row r="510" spans="2:13">
      <c r="B510">
        <v>200</v>
      </c>
      <c r="C510" t="s">
        <v>1272</v>
      </c>
      <c r="D510">
        <v>35</v>
      </c>
      <c r="F510">
        <v>3632007</v>
      </c>
      <c r="G510" t="s">
        <v>796</v>
      </c>
      <c r="H510" t="s">
        <v>796</v>
      </c>
      <c r="K510" t="s">
        <v>1956</v>
      </c>
      <c r="M510" t="str">
        <f t="shared" si="7"/>
        <v>3632007 - Allocation PRN</v>
      </c>
    </row>
    <row r="511" spans="2:13">
      <c r="B511">
        <v>200</v>
      </c>
      <c r="C511" t="s">
        <v>1272</v>
      </c>
      <c r="D511">
        <v>35</v>
      </c>
      <c r="F511">
        <v>3632008</v>
      </c>
      <c r="G511" t="s">
        <v>798</v>
      </c>
      <c r="H511" t="s">
        <v>798</v>
      </c>
      <c r="K511" t="s">
        <v>1957</v>
      </c>
      <c r="M511" t="str">
        <f t="shared" si="7"/>
        <v>3632008 - Subvention Biotech</v>
      </c>
    </row>
    <row r="512" spans="2:13">
      <c r="B512">
        <v>200</v>
      </c>
      <c r="C512" t="s">
        <v>1272</v>
      </c>
      <c r="D512">
        <v>35</v>
      </c>
      <c r="F512">
        <v>3634001</v>
      </c>
      <c r="G512" t="s">
        <v>2182</v>
      </c>
      <c r="H512" t="s">
        <v>2183</v>
      </c>
      <c r="K512" t="s">
        <v>2184</v>
      </c>
      <c r="M512" t="str">
        <f t="shared" si="7"/>
        <v>3634001 - Subvention accordées aux entreprises publiques</v>
      </c>
    </row>
    <row r="513" spans="2:13">
      <c r="B513">
        <v>200</v>
      </c>
      <c r="C513" t="s">
        <v>1272</v>
      </c>
      <c r="D513">
        <v>35</v>
      </c>
      <c r="F513">
        <v>3636001</v>
      </c>
      <c r="G513" t="s">
        <v>800</v>
      </c>
      <c r="H513" t="s">
        <v>801</v>
      </c>
      <c r="K513" t="s">
        <v>1958</v>
      </c>
      <c r="M513" t="str">
        <f t="shared" si="7"/>
        <v>3636001 - Subvention Fondations non-lucratives</v>
      </c>
    </row>
    <row r="514" spans="2:13">
      <c r="B514">
        <v>200</v>
      </c>
      <c r="C514" t="s">
        <v>1272</v>
      </c>
      <c r="D514">
        <v>35</v>
      </c>
      <c r="F514">
        <v>3636002</v>
      </c>
      <c r="G514" t="s">
        <v>802</v>
      </c>
      <c r="H514" t="s">
        <v>803</v>
      </c>
      <c r="K514" t="s">
        <v>1959</v>
      </c>
      <c r="M514" t="str">
        <f t="shared" si="7"/>
        <v>3636002 - Subventions accordées aux organisations privées</v>
      </c>
    </row>
    <row r="515" spans="2:13">
      <c r="B515">
        <v>200</v>
      </c>
      <c r="C515" t="s">
        <v>1272</v>
      </c>
      <c r="D515">
        <v>35</v>
      </c>
      <c r="F515">
        <v>3636003</v>
      </c>
      <c r="G515" t="s">
        <v>805</v>
      </c>
      <c r="H515" t="s">
        <v>806</v>
      </c>
      <c r="K515" t="s">
        <v>1960</v>
      </c>
      <c r="M515" t="str">
        <f t="shared" si="7"/>
        <v>3636003 - Subvention Archives Piaget</v>
      </c>
    </row>
    <row r="516" spans="2:13">
      <c r="B516">
        <v>200</v>
      </c>
      <c r="C516" t="s">
        <v>1272</v>
      </c>
      <c r="D516">
        <v>35</v>
      </c>
      <c r="F516">
        <v>3636004</v>
      </c>
      <c r="G516" t="s">
        <v>808</v>
      </c>
      <c r="H516" t="s">
        <v>809</v>
      </c>
      <c r="K516" t="s">
        <v>1961</v>
      </c>
      <c r="M516" t="str">
        <f t="shared" si="7"/>
        <v>3636004 - Subventions association d'étudiants</v>
      </c>
    </row>
    <row r="517" spans="2:13">
      <c r="B517">
        <v>200</v>
      </c>
      <c r="C517" t="s">
        <v>1272</v>
      </c>
      <c r="D517">
        <v>35</v>
      </c>
      <c r="F517">
        <v>3636005</v>
      </c>
      <c r="G517" t="s">
        <v>811</v>
      </c>
      <c r="H517" t="s">
        <v>812</v>
      </c>
      <c r="K517" t="s">
        <v>1962</v>
      </c>
      <c r="M517" t="str">
        <f t="shared" si="7"/>
        <v>3636005 - Affectation des taxes fixes</v>
      </c>
    </row>
    <row r="518" spans="2:13">
      <c r="B518">
        <v>200</v>
      </c>
      <c r="C518" t="s">
        <v>1272</v>
      </c>
      <c r="D518">
        <v>35</v>
      </c>
      <c r="F518">
        <v>3636006</v>
      </c>
      <c r="G518" t="s">
        <v>1963</v>
      </c>
      <c r="H518" t="s">
        <v>1964</v>
      </c>
      <c r="K518" t="s">
        <v>1965</v>
      </c>
      <c r="M518" t="str">
        <f t="shared" si="7"/>
        <v>3636006 - Participation aux taxes universitaires</v>
      </c>
    </row>
    <row r="519" spans="2:13">
      <c r="B519">
        <v>200</v>
      </c>
      <c r="C519" t="s">
        <v>1272</v>
      </c>
      <c r="D519">
        <v>35</v>
      </c>
      <c r="F519">
        <v>3637001</v>
      </c>
      <c r="G519" t="s">
        <v>814</v>
      </c>
      <c r="H519" t="s">
        <v>814</v>
      </c>
      <c r="K519" t="s">
        <v>1966</v>
      </c>
      <c r="M519" t="str">
        <f t="shared" si="7"/>
        <v>3637001 - Bourses UNI</v>
      </c>
    </row>
    <row r="520" spans="2:13">
      <c r="B520">
        <v>200</v>
      </c>
      <c r="C520" t="s">
        <v>1272</v>
      </c>
      <c r="D520">
        <v>35</v>
      </c>
      <c r="F520">
        <v>3637002</v>
      </c>
      <c r="G520" t="s">
        <v>818</v>
      </c>
      <c r="H520" t="s">
        <v>818</v>
      </c>
      <c r="K520" t="s">
        <v>1967</v>
      </c>
      <c r="M520" t="str">
        <f t="shared" ref="M520:M583" si="8">F520&amp;" "&amp;"-"&amp;" "&amp;H520</f>
        <v>3637002 - Bourses publications</v>
      </c>
    </row>
    <row r="521" spans="2:13">
      <c r="B521">
        <v>200</v>
      </c>
      <c r="C521" t="s">
        <v>1272</v>
      </c>
      <c r="D521">
        <v>35</v>
      </c>
      <c r="F521">
        <v>3637003</v>
      </c>
      <c r="G521" t="s">
        <v>819</v>
      </c>
      <c r="H521" t="s">
        <v>820</v>
      </c>
      <c r="K521" t="s">
        <v>1968</v>
      </c>
      <c r="M521" t="str">
        <f t="shared" si="8"/>
        <v>3637003 - Prestations étudiants</v>
      </c>
    </row>
    <row r="522" spans="2:13">
      <c r="B522">
        <v>200</v>
      </c>
      <c r="C522" t="s">
        <v>1272</v>
      </c>
      <c r="D522">
        <v>35</v>
      </c>
      <c r="F522">
        <v>3637004</v>
      </c>
      <c r="G522" t="s">
        <v>821</v>
      </c>
      <c r="H522" t="s">
        <v>821</v>
      </c>
      <c r="K522" t="s">
        <v>1969</v>
      </c>
      <c r="M522" t="str">
        <f t="shared" si="8"/>
        <v>3637004 - Prix</v>
      </c>
    </row>
    <row r="523" spans="2:13">
      <c r="B523">
        <v>200</v>
      </c>
      <c r="C523" t="s">
        <v>1272</v>
      </c>
      <c r="D523">
        <v>35</v>
      </c>
      <c r="F523">
        <v>3637005</v>
      </c>
      <c r="G523" t="s">
        <v>1970</v>
      </c>
      <c r="H523" t="s">
        <v>1971</v>
      </c>
      <c r="K523" t="s">
        <v>1972</v>
      </c>
      <c r="M523" t="str">
        <f t="shared" si="8"/>
        <v>3637005 - Allocation d'entraide aux étudiants</v>
      </c>
    </row>
    <row r="524" spans="2:13">
      <c r="B524">
        <v>200</v>
      </c>
      <c r="C524" t="s">
        <v>1272</v>
      </c>
      <c r="D524">
        <v>35</v>
      </c>
      <c r="F524">
        <v>3638000</v>
      </c>
      <c r="G524" t="s">
        <v>824</v>
      </c>
      <c r="H524" t="s">
        <v>825</v>
      </c>
      <c r="K524" t="s">
        <v>1973</v>
      </c>
      <c r="M524" t="str">
        <f t="shared" si="8"/>
        <v>3638000 - Subvention à redistribuer à l'étranger</v>
      </c>
    </row>
    <row r="525" spans="2:13">
      <c r="B525">
        <v>200</v>
      </c>
      <c r="C525" t="s">
        <v>1272</v>
      </c>
      <c r="D525">
        <v>35</v>
      </c>
      <c r="F525">
        <v>366</v>
      </c>
      <c r="G525" t="s">
        <v>1974</v>
      </c>
      <c r="H525" t="s">
        <v>1975</v>
      </c>
      <c r="K525" t="s">
        <v>1976</v>
      </c>
      <c r="M525" t="str">
        <f t="shared" si="8"/>
        <v>366 - Amortissements subventions d'investissement</v>
      </c>
    </row>
    <row r="526" spans="2:13">
      <c r="B526">
        <v>200</v>
      </c>
      <c r="C526" t="s">
        <v>1272</v>
      </c>
      <c r="D526">
        <v>35</v>
      </c>
      <c r="F526">
        <v>3660100</v>
      </c>
      <c r="G526" t="s">
        <v>1977</v>
      </c>
      <c r="H526" t="s">
        <v>1978</v>
      </c>
      <c r="K526" t="s">
        <v>1979</v>
      </c>
      <c r="M526" t="str">
        <f t="shared" si="8"/>
        <v>3660100 - #Allocations d’études - automatiques</v>
      </c>
    </row>
    <row r="527" spans="2:13">
      <c r="B527">
        <v>200</v>
      </c>
      <c r="C527" t="s">
        <v>1272</v>
      </c>
      <c r="D527">
        <v>35</v>
      </c>
      <c r="F527">
        <v>3660101</v>
      </c>
      <c r="G527" t="s">
        <v>1980</v>
      </c>
      <c r="H527" t="s">
        <v>1981</v>
      </c>
      <c r="K527" t="s">
        <v>1982</v>
      </c>
      <c r="M527" t="str">
        <f t="shared" si="8"/>
        <v>3660101 - CC PCA INVEST.(Charges subvention invest.)</v>
      </c>
    </row>
    <row r="528" spans="2:13">
      <c r="B528">
        <v>200</v>
      </c>
      <c r="C528" t="s">
        <v>1272</v>
      </c>
      <c r="D528">
        <v>35</v>
      </c>
      <c r="F528">
        <v>3660102</v>
      </c>
      <c r="G528" t="s">
        <v>1983</v>
      </c>
      <c r="H528" t="s">
        <v>1984</v>
      </c>
      <c r="K528" t="s">
        <v>1983</v>
      </c>
      <c r="M528" t="str">
        <f t="shared" si="8"/>
        <v>3660102 - CC PCA INVEST.(Amortissement subvention invest.)</v>
      </c>
    </row>
    <row r="529" spans="2:13">
      <c r="B529">
        <v>200</v>
      </c>
      <c r="C529" t="s">
        <v>1272</v>
      </c>
      <c r="D529">
        <v>35</v>
      </c>
      <c r="F529">
        <v>3660200</v>
      </c>
      <c r="G529" t="s">
        <v>1985</v>
      </c>
      <c r="H529" t="s">
        <v>1985</v>
      </c>
      <c r="K529" t="s">
        <v>1986</v>
      </c>
      <c r="M529" t="str">
        <f t="shared" si="8"/>
        <v>3660200 - #Allocation PRN</v>
      </c>
    </row>
    <row r="530" spans="2:13">
      <c r="B530">
        <v>200</v>
      </c>
      <c r="C530" t="s">
        <v>1272</v>
      </c>
      <c r="D530">
        <v>35</v>
      </c>
      <c r="F530">
        <v>3660210</v>
      </c>
      <c r="G530" t="s">
        <v>1987</v>
      </c>
      <c r="H530" t="s">
        <v>1987</v>
      </c>
      <c r="K530" t="s">
        <v>1988</v>
      </c>
      <c r="M530" t="str">
        <f t="shared" si="8"/>
        <v>3660210 - #Bourses</v>
      </c>
    </row>
    <row r="531" spans="2:13">
      <c r="B531">
        <v>200</v>
      </c>
      <c r="C531" t="s">
        <v>1272</v>
      </c>
      <c r="D531">
        <v>35</v>
      </c>
      <c r="F531">
        <v>3660220</v>
      </c>
      <c r="G531" t="s">
        <v>826</v>
      </c>
      <c r="H531" t="s">
        <v>826</v>
      </c>
      <c r="K531" t="s">
        <v>1989</v>
      </c>
      <c r="M531" t="str">
        <f t="shared" si="8"/>
        <v>3660220 - #Bourses UNI</v>
      </c>
    </row>
    <row r="532" spans="2:13">
      <c r="B532">
        <v>200</v>
      </c>
      <c r="C532" t="s">
        <v>1272</v>
      </c>
      <c r="D532">
        <v>35</v>
      </c>
      <c r="F532">
        <v>3660230</v>
      </c>
      <c r="G532" t="s">
        <v>827</v>
      </c>
      <c r="H532" t="s">
        <v>828</v>
      </c>
      <c r="K532" t="s">
        <v>1990</v>
      </c>
      <c r="M532" t="str">
        <f t="shared" si="8"/>
        <v>3660230 - #Bourses publications</v>
      </c>
    </row>
    <row r="533" spans="2:13">
      <c r="B533">
        <v>200</v>
      </c>
      <c r="C533" t="s">
        <v>1272</v>
      </c>
      <c r="D533">
        <v>35</v>
      </c>
      <c r="F533">
        <v>3660300</v>
      </c>
      <c r="G533" t="s">
        <v>1991</v>
      </c>
      <c r="H533" t="s">
        <v>1992</v>
      </c>
      <c r="K533" t="s">
        <v>1993</v>
      </c>
      <c r="M533" t="str">
        <f t="shared" si="8"/>
        <v>3660300 - #Allocations d’entraide</v>
      </c>
    </row>
    <row r="534" spans="2:13">
      <c r="B534">
        <v>200</v>
      </c>
      <c r="C534" t="s">
        <v>1272</v>
      </c>
      <c r="D534">
        <v>35</v>
      </c>
      <c r="F534">
        <v>3660400</v>
      </c>
      <c r="G534" t="s">
        <v>1977</v>
      </c>
      <c r="H534" t="s">
        <v>1994</v>
      </c>
      <c r="K534" t="s">
        <v>1979</v>
      </c>
      <c r="M534" t="str">
        <f t="shared" si="8"/>
        <v>3660400 - #Allocations d’études</v>
      </c>
    </row>
    <row r="535" spans="2:13">
      <c r="B535">
        <v>200</v>
      </c>
      <c r="C535" t="s">
        <v>1272</v>
      </c>
      <c r="D535">
        <v>35</v>
      </c>
      <c r="F535">
        <v>3660500</v>
      </c>
      <c r="G535" t="s">
        <v>757</v>
      </c>
      <c r="H535" t="s">
        <v>829</v>
      </c>
      <c r="K535" t="s">
        <v>1932</v>
      </c>
      <c r="M535" t="str">
        <f t="shared" si="8"/>
        <v>3660500 - #Subvention recherche / enseignement</v>
      </c>
    </row>
    <row r="536" spans="2:13">
      <c r="B536">
        <v>200</v>
      </c>
      <c r="C536" t="s">
        <v>1272</v>
      </c>
      <c r="D536">
        <v>35</v>
      </c>
      <c r="F536">
        <v>3660600</v>
      </c>
      <c r="G536" t="s">
        <v>830</v>
      </c>
      <c r="H536" t="s">
        <v>831</v>
      </c>
      <c r="K536" t="s">
        <v>1995</v>
      </c>
      <c r="M536" t="str">
        <f t="shared" si="8"/>
        <v>3660600 - #Prestations étudiants</v>
      </c>
    </row>
    <row r="537" spans="2:13">
      <c r="B537">
        <v>200</v>
      </c>
      <c r="C537" t="s">
        <v>1272</v>
      </c>
      <c r="D537">
        <v>35</v>
      </c>
      <c r="F537">
        <v>3660650</v>
      </c>
      <c r="G537" t="s">
        <v>832</v>
      </c>
      <c r="H537" t="s">
        <v>833</v>
      </c>
      <c r="K537" t="s">
        <v>1996</v>
      </c>
      <c r="M537" t="str">
        <f t="shared" si="8"/>
        <v>3660650 - #Subvention Campus virtuel</v>
      </c>
    </row>
    <row r="538" spans="2:13">
      <c r="B538">
        <v>200</v>
      </c>
      <c r="C538" t="s">
        <v>1272</v>
      </c>
      <c r="D538">
        <v>35</v>
      </c>
      <c r="F538">
        <v>3660700</v>
      </c>
      <c r="G538" t="s">
        <v>834</v>
      </c>
      <c r="H538" t="s">
        <v>834</v>
      </c>
      <c r="K538" t="s">
        <v>1997</v>
      </c>
      <c r="M538" t="str">
        <f t="shared" si="8"/>
        <v>3660700 - #Prix</v>
      </c>
    </row>
    <row r="539" spans="2:13">
      <c r="B539">
        <v>200</v>
      </c>
      <c r="C539" t="s">
        <v>1272</v>
      </c>
      <c r="D539">
        <v>35</v>
      </c>
      <c r="F539">
        <v>3660710</v>
      </c>
      <c r="G539" t="s">
        <v>1998</v>
      </c>
      <c r="H539" t="s">
        <v>1998</v>
      </c>
      <c r="K539" t="s">
        <v>1999</v>
      </c>
      <c r="M539" t="str">
        <f t="shared" si="8"/>
        <v>3660710 - #Remb. taxes HE</v>
      </c>
    </row>
    <row r="540" spans="2:13">
      <c r="B540">
        <v>200</v>
      </c>
      <c r="C540" t="s">
        <v>1272</v>
      </c>
      <c r="D540">
        <v>35</v>
      </c>
      <c r="F540">
        <v>3660750</v>
      </c>
      <c r="G540" t="s">
        <v>1152</v>
      </c>
      <c r="H540" t="s">
        <v>2000</v>
      </c>
      <c r="K540" t="s">
        <v>2001</v>
      </c>
      <c r="M540" t="str">
        <f t="shared" si="8"/>
        <v>3660750 - #Subvention Egalite</v>
      </c>
    </row>
    <row r="541" spans="2:13">
      <c r="B541">
        <v>200</v>
      </c>
      <c r="C541" t="s">
        <v>1272</v>
      </c>
      <c r="D541">
        <v>35</v>
      </c>
      <c r="F541">
        <v>3660800</v>
      </c>
      <c r="G541" t="s">
        <v>835</v>
      </c>
      <c r="H541" t="s">
        <v>835</v>
      </c>
      <c r="K541" t="s">
        <v>2002</v>
      </c>
      <c r="M541" t="str">
        <f t="shared" si="8"/>
        <v>3660800 - #Allocations prêts</v>
      </c>
    </row>
    <row r="542" spans="2:13">
      <c r="B542">
        <v>200</v>
      </c>
      <c r="C542" t="s">
        <v>1272</v>
      </c>
      <c r="D542">
        <v>35</v>
      </c>
      <c r="F542">
        <v>3660900</v>
      </c>
      <c r="G542" t="s">
        <v>836</v>
      </c>
      <c r="H542" t="s">
        <v>2003</v>
      </c>
      <c r="K542" t="s">
        <v>2004</v>
      </c>
      <c r="M542" t="str">
        <f t="shared" si="8"/>
        <v>3660900 - #Subventions associations d’étudiants</v>
      </c>
    </row>
    <row r="543" spans="2:13">
      <c r="B543">
        <v>200</v>
      </c>
      <c r="C543" t="s">
        <v>1272</v>
      </c>
      <c r="D543">
        <v>35</v>
      </c>
      <c r="F543">
        <v>37</v>
      </c>
      <c r="G543" t="s">
        <v>2005</v>
      </c>
      <c r="H543" t="s">
        <v>2005</v>
      </c>
      <c r="K543" t="s">
        <v>2006</v>
      </c>
      <c r="M543" t="str">
        <f t="shared" si="8"/>
        <v>37 - Subv. redistribuées</v>
      </c>
    </row>
    <row r="544" spans="2:13">
      <c r="B544">
        <v>200</v>
      </c>
      <c r="C544" t="s">
        <v>1272</v>
      </c>
      <c r="D544">
        <v>35</v>
      </c>
      <c r="F544">
        <v>370</v>
      </c>
      <c r="G544" t="s">
        <v>2005</v>
      </c>
      <c r="H544" t="s">
        <v>2007</v>
      </c>
      <c r="K544" t="s">
        <v>2006</v>
      </c>
      <c r="M544" t="str">
        <f t="shared" si="8"/>
        <v>370 - Subventions redistribuées</v>
      </c>
    </row>
    <row r="545" spans="2:13">
      <c r="B545">
        <v>200</v>
      </c>
      <c r="C545" t="s">
        <v>1272</v>
      </c>
      <c r="D545">
        <v>35</v>
      </c>
      <c r="F545">
        <v>3700100</v>
      </c>
      <c r="G545" t="s">
        <v>2008</v>
      </c>
      <c r="H545" t="s">
        <v>2009</v>
      </c>
      <c r="K545" t="s">
        <v>2010</v>
      </c>
      <c r="M545" t="str">
        <f t="shared" si="8"/>
        <v>3700100 - #Remboursement bailleurs</v>
      </c>
    </row>
    <row r="546" spans="2:13">
      <c r="B546">
        <v>200</v>
      </c>
      <c r="C546" t="s">
        <v>1272</v>
      </c>
      <c r="D546">
        <v>35</v>
      </c>
      <c r="F546">
        <v>373</v>
      </c>
      <c r="G546" t="s">
        <v>2011</v>
      </c>
      <c r="H546" t="s">
        <v>2012</v>
      </c>
      <c r="K546" t="s">
        <v>2013</v>
      </c>
      <c r="M546" t="str">
        <f t="shared" si="8"/>
        <v>373 - Propres établissement</v>
      </c>
    </row>
    <row r="547" spans="2:13">
      <c r="B547">
        <v>200</v>
      </c>
      <c r="C547" t="s">
        <v>1272</v>
      </c>
      <c r="D547">
        <v>35</v>
      </c>
      <c r="F547">
        <v>3730200</v>
      </c>
      <c r="G547" t="s">
        <v>2014</v>
      </c>
      <c r="H547" t="s">
        <v>2015</v>
      </c>
      <c r="K547" t="s">
        <v>2016</v>
      </c>
      <c r="M547" t="str">
        <f t="shared" si="8"/>
        <v>3730200 - #Allocation formation continue</v>
      </c>
    </row>
    <row r="548" spans="2:13">
      <c r="B548">
        <v>200</v>
      </c>
      <c r="C548" t="s">
        <v>1272</v>
      </c>
      <c r="D548">
        <v>35</v>
      </c>
      <c r="F548">
        <v>3730300</v>
      </c>
      <c r="G548" t="s">
        <v>2017</v>
      </c>
      <c r="H548" t="s">
        <v>2018</v>
      </c>
      <c r="K548" t="s">
        <v>2019</v>
      </c>
      <c r="M548" t="str">
        <f t="shared" si="8"/>
        <v>3730300 - #Allocation spéciale relève</v>
      </c>
    </row>
    <row r="549" spans="2:13">
      <c r="B549">
        <v>200</v>
      </c>
      <c r="C549" t="s">
        <v>1272</v>
      </c>
      <c r="D549">
        <v>35</v>
      </c>
      <c r="F549">
        <v>3730400</v>
      </c>
      <c r="G549" t="s">
        <v>2020</v>
      </c>
      <c r="H549" t="s">
        <v>2020</v>
      </c>
      <c r="K549" t="s">
        <v>2021</v>
      </c>
      <c r="M549" t="str">
        <f t="shared" si="8"/>
        <v>3730400 - #Allocation Egalité</v>
      </c>
    </row>
    <row r="550" spans="2:13">
      <c r="B550">
        <v>200</v>
      </c>
      <c r="C550" t="s">
        <v>1272</v>
      </c>
      <c r="D550">
        <v>35</v>
      </c>
      <c r="F550">
        <v>3880000</v>
      </c>
      <c r="G550" t="s">
        <v>838</v>
      </c>
      <c r="H550" t="s">
        <v>839</v>
      </c>
      <c r="K550" t="s">
        <v>2022</v>
      </c>
      <c r="M550" t="str">
        <f t="shared" si="8"/>
        <v>3880000 - Part résultat mise en équivalence</v>
      </c>
    </row>
    <row r="551" spans="2:13">
      <c r="B551">
        <v>200</v>
      </c>
      <c r="C551" t="s">
        <v>1272</v>
      </c>
      <c r="D551">
        <v>35</v>
      </c>
      <c r="F551">
        <v>39</v>
      </c>
      <c r="G551" t="s">
        <v>2023</v>
      </c>
      <c r="H551" t="s">
        <v>2023</v>
      </c>
      <c r="K551" t="s">
        <v>2024</v>
      </c>
      <c r="M551" t="str">
        <f t="shared" si="8"/>
        <v>39 - Imputations internes</v>
      </c>
    </row>
    <row r="552" spans="2:13">
      <c r="B552">
        <v>200</v>
      </c>
      <c r="C552" t="s">
        <v>1272</v>
      </c>
      <c r="D552">
        <v>35</v>
      </c>
      <c r="F552">
        <v>391</v>
      </c>
      <c r="G552" t="s">
        <v>2025</v>
      </c>
      <c r="H552" t="s">
        <v>2025</v>
      </c>
      <c r="K552" t="s">
        <v>2026</v>
      </c>
      <c r="M552" t="str">
        <f t="shared" si="8"/>
        <v>391 - Prestations internes</v>
      </c>
    </row>
    <row r="553" spans="2:13">
      <c r="B553">
        <v>200</v>
      </c>
      <c r="C553" t="s">
        <v>1272</v>
      </c>
      <c r="D553">
        <v>35</v>
      </c>
      <c r="F553">
        <v>3910100</v>
      </c>
      <c r="G553" t="s">
        <v>2027</v>
      </c>
      <c r="H553" t="s">
        <v>2028</v>
      </c>
      <c r="K553" t="s">
        <v>2029</v>
      </c>
      <c r="M553" t="str">
        <f t="shared" si="8"/>
        <v>3910100 - #Conciergerie - salaires</v>
      </c>
    </row>
    <row r="554" spans="2:13">
      <c r="B554">
        <v>200</v>
      </c>
      <c r="C554" t="s">
        <v>1272</v>
      </c>
      <c r="D554">
        <v>35</v>
      </c>
      <c r="F554">
        <v>3910901</v>
      </c>
      <c r="G554" t="s">
        <v>843</v>
      </c>
      <c r="H554" t="s">
        <v>2030</v>
      </c>
      <c r="K554" t="s">
        <v>2031</v>
      </c>
      <c r="M554" t="str">
        <f t="shared" si="8"/>
        <v>3910901 - Transfert prest.FONCT.</v>
      </c>
    </row>
    <row r="555" spans="2:13">
      <c r="B555">
        <v>200</v>
      </c>
      <c r="C555" t="s">
        <v>1272</v>
      </c>
      <c r="D555">
        <v>35</v>
      </c>
      <c r="F555">
        <v>3910902</v>
      </c>
      <c r="G555" t="s">
        <v>845</v>
      </c>
      <c r="H555" t="s">
        <v>846</v>
      </c>
      <c r="K555" t="s">
        <v>2032</v>
      </c>
      <c r="M555" t="str">
        <f t="shared" si="8"/>
        <v>3910902 - Régularisation fonds génériques</v>
      </c>
    </row>
    <row r="556" spans="2:13">
      <c r="B556">
        <v>200</v>
      </c>
      <c r="C556" t="s">
        <v>1272</v>
      </c>
      <c r="D556">
        <v>35</v>
      </c>
      <c r="F556">
        <v>3910906</v>
      </c>
      <c r="G556" t="s">
        <v>847</v>
      </c>
      <c r="H556" t="s">
        <v>2033</v>
      </c>
      <c r="K556" t="s">
        <v>2034</v>
      </c>
      <c r="M556" t="str">
        <f t="shared" si="8"/>
        <v>3910906 - Transfert prest.SUBV.</v>
      </c>
    </row>
    <row r="557" spans="2:13">
      <c r="B557">
        <v>200</v>
      </c>
      <c r="C557" t="s">
        <v>1272</v>
      </c>
      <c r="D557">
        <v>35</v>
      </c>
      <c r="F557">
        <v>3910910</v>
      </c>
      <c r="G557" t="s">
        <v>850</v>
      </c>
      <c r="H557" t="s">
        <v>2035</v>
      </c>
      <c r="K557" t="s">
        <v>2036</v>
      </c>
      <c r="M557" t="str">
        <f t="shared" si="8"/>
        <v>3910910 - Transfert prest.PAT (30)</v>
      </c>
    </row>
    <row r="558" spans="2:13">
      <c r="B558">
        <v>200</v>
      </c>
      <c r="C558" t="s">
        <v>1272</v>
      </c>
      <c r="D558">
        <v>35</v>
      </c>
      <c r="F558">
        <v>3910911</v>
      </c>
      <c r="G558" t="s">
        <v>853</v>
      </c>
      <c r="H558" t="s">
        <v>2037</v>
      </c>
      <c r="K558" t="s">
        <v>2038</v>
      </c>
      <c r="M558" t="str">
        <f t="shared" si="8"/>
        <v>3910911 - transferts ANIMO (31)</v>
      </c>
    </row>
    <row r="559" spans="2:13">
      <c r="B559">
        <v>200</v>
      </c>
      <c r="C559" t="s">
        <v>1272</v>
      </c>
      <c r="D559">
        <v>35</v>
      </c>
      <c r="F559">
        <v>3910920</v>
      </c>
      <c r="G559" t="s">
        <v>856</v>
      </c>
      <c r="H559" t="s">
        <v>856</v>
      </c>
      <c r="K559" t="s">
        <v>2039</v>
      </c>
      <c r="M559" t="str">
        <f t="shared" si="8"/>
        <v>3910920 - Transfert prest.PENS</v>
      </c>
    </row>
    <row r="560" spans="2:13">
      <c r="B560">
        <v>200</v>
      </c>
      <c r="C560" t="s">
        <v>1272</v>
      </c>
      <c r="D560">
        <v>35</v>
      </c>
      <c r="F560">
        <v>3910921</v>
      </c>
      <c r="G560" t="s">
        <v>859</v>
      </c>
      <c r="H560" t="s">
        <v>2040</v>
      </c>
      <c r="K560" t="s">
        <v>2041</v>
      </c>
      <c r="M560" t="str">
        <f t="shared" si="8"/>
        <v>3910921 - transferts FLABO (31)</v>
      </c>
    </row>
    <row r="561" spans="2:13">
      <c r="B561">
        <v>200</v>
      </c>
      <c r="C561" t="s">
        <v>1272</v>
      </c>
      <c r="D561">
        <v>35</v>
      </c>
      <c r="F561">
        <v>3910931</v>
      </c>
      <c r="G561" t="s">
        <v>862</v>
      </c>
      <c r="H561" t="s">
        <v>2042</v>
      </c>
      <c r="K561" t="s">
        <v>2043</v>
      </c>
      <c r="M561" t="str">
        <f t="shared" si="8"/>
        <v>3910931 - transferts TLABO (31)</v>
      </c>
    </row>
    <row r="562" spans="2:13">
      <c r="B562">
        <v>200</v>
      </c>
      <c r="C562" t="s">
        <v>1272</v>
      </c>
      <c r="D562">
        <v>35</v>
      </c>
      <c r="F562">
        <v>3910941</v>
      </c>
      <c r="G562" t="s">
        <v>865</v>
      </c>
      <c r="H562" t="s">
        <v>2044</v>
      </c>
      <c r="K562" t="s">
        <v>2045</v>
      </c>
      <c r="M562" t="str">
        <f t="shared" si="8"/>
        <v>3910941 - transferts LOCAT (31)</v>
      </c>
    </row>
    <row r="563" spans="2:13">
      <c r="B563">
        <v>200</v>
      </c>
      <c r="C563" t="s">
        <v>1272</v>
      </c>
      <c r="D563">
        <v>35</v>
      </c>
      <c r="F563">
        <v>3910991</v>
      </c>
      <c r="G563" t="s">
        <v>868</v>
      </c>
      <c r="H563" t="s">
        <v>869</v>
      </c>
      <c r="K563" t="s">
        <v>2046</v>
      </c>
      <c r="M563" t="str">
        <f t="shared" si="8"/>
        <v>3910991 - Imputations internes-Prestations hors Salaires</v>
      </c>
    </row>
    <row r="564" spans="2:13">
      <c r="B564">
        <v>200</v>
      </c>
      <c r="C564" t="s">
        <v>1272</v>
      </c>
      <c r="D564">
        <v>35</v>
      </c>
      <c r="F564">
        <v>3910992</v>
      </c>
      <c r="G564" t="s">
        <v>870</v>
      </c>
      <c r="H564" t="s">
        <v>871</v>
      </c>
      <c r="K564" t="s">
        <v>2047</v>
      </c>
      <c r="M564" t="str">
        <f t="shared" si="8"/>
        <v>3910992 - Imputations internes-Prestations Salaires</v>
      </c>
    </row>
    <row r="565" spans="2:13">
      <c r="B565">
        <v>200</v>
      </c>
      <c r="C565" t="s">
        <v>1272</v>
      </c>
      <c r="D565">
        <v>35</v>
      </c>
      <c r="F565">
        <v>3911000</v>
      </c>
      <c r="G565" t="s">
        <v>872</v>
      </c>
      <c r="H565" t="s">
        <v>873</v>
      </c>
      <c r="K565" t="s">
        <v>2048</v>
      </c>
      <c r="M565" t="str">
        <f t="shared" si="8"/>
        <v>3911000 - #Imputations internes - Transferts</v>
      </c>
    </row>
    <row r="566" spans="2:13">
      <c r="B566">
        <v>200</v>
      </c>
      <c r="C566" t="s">
        <v>1272</v>
      </c>
      <c r="D566">
        <v>35</v>
      </c>
      <c r="F566">
        <v>3911100</v>
      </c>
      <c r="G566" t="s">
        <v>2049</v>
      </c>
      <c r="H566" t="s">
        <v>2049</v>
      </c>
      <c r="K566" t="s">
        <v>2050</v>
      </c>
      <c r="M566" t="str">
        <f t="shared" si="8"/>
        <v>3911100 - #Machine nettoyage</v>
      </c>
    </row>
    <row r="567" spans="2:13">
      <c r="B567">
        <v>200</v>
      </c>
      <c r="C567" t="s">
        <v>1272</v>
      </c>
      <c r="D567">
        <v>35</v>
      </c>
      <c r="F567">
        <v>3911200</v>
      </c>
      <c r="G567" t="s">
        <v>2051</v>
      </c>
      <c r="H567" t="s">
        <v>2052</v>
      </c>
      <c r="K567" t="s">
        <v>2053</v>
      </c>
      <c r="M567" t="str">
        <f t="shared" si="8"/>
        <v>3911200 - #Eau, énergie, combustible</v>
      </c>
    </row>
    <row r="568" spans="2:13">
      <c r="B568">
        <v>200</v>
      </c>
      <c r="C568" t="s">
        <v>1272</v>
      </c>
      <c r="D568">
        <v>35</v>
      </c>
      <c r="F568">
        <v>3911300</v>
      </c>
      <c r="G568" t="s">
        <v>2054</v>
      </c>
      <c r="H568" t="s">
        <v>2055</v>
      </c>
      <c r="K568" t="s">
        <v>2056</v>
      </c>
      <c r="M568" t="str">
        <f t="shared" si="8"/>
        <v>3911300 - #Fournitures immeubles</v>
      </c>
    </row>
    <row r="569" spans="2:13">
      <c r="B569">
        <v>200</v>
      </c>
      <c r="C569" t="s">
        <v>1272</v>
      </c>
      <c r="D569">
        <v>35</v>
      </c>
      <c r="F569">
        <v>3911400</v>
      </c>
      <c r="G569" t="s">
        <v>2057</v>
      </c>
      <c r="H569" t="s">
        <v>2057</v>
      </c>
      <c r="K569" t="s">
        <v>2058</v>
      </c>
      <c r="M569" t="str">
        <f t="shared" si="8"/>
        <v>3911400 - #Entretien immeubles</v>
      </c>
    </row>
    <row r="570" spans="2:13">
      <c r="B570">
        <v>200</v>
      </c>
      <c r="C570" t="s">
        <v>1272</v>
      </c>
      <c r="D570">
        <v>35</v>
      </c>
      <c r="F570">
        <v>3911500</v>
      </c>
      <c r="G570" t="s">
        <v>551</v>
      </c>
      <c r="H570" t="s">
        <v>551</v>
      </c>
      <c r="K570" t="s">
        <v>1704</v>
      </c>
      <c r="M570" t="str">
        <f t="shared" si="8"/>
        <v>3911500 - #Entretien matériel</v>
      </c>
    </row>
    <row r="571" spans="2:13">
      <c r="B571">
        <v>200</v>
      </c>
      <c r="C571" t="s">
        <v>1272</v>
      </c>
      <c r="D571">
        <v>35</v>
      </c>
      <c r="F571">
        <v>3911600</v>
      </c>
      <c r="G571" t="s">
        <v>2059</v>
      </c>
      <c r="H571" t="s">
        <v>2059</v>
      </c>
      <c r="K571" t="s">
        <v>2060</v>
      </c>
      <c r="M571" t="str">
        <f t="shared" si="8"/>
        <v>3911600 - #Loyer réel</v>
      </c>
    </row>
    <row r="572" spans="2:13">
      <c r="B572">
        <v>200</v>
      </c>
      <c r="C572" t="s">
        <v>1272</v>
      </c>
      <c r="D572">
        <v>35</v>
      </c>
      <c r="F572">
        <v>3911800</v>
      </c>
      <c r="G572" t="s">
        <v>1063</v>
      </c>
      <c r="H572" t="s">
        <v>1063</v>
      </c>
      <c r="K572" t="s">
        <v>2061</v>
      </c>
      <c r="M572" t="str">
        <f t="shared" si="8"/>
        <v>3911800 - #Prestations service</v>
      </c>
    </row>
    <row r="573" spans="2:13">
      <c r="B573">
        <v>200</v>
      </c>
      <c r="C573" t="s">
        <v>1272</v>
      </c>
      <c r="D573">
        <v>35</v>
      </c>
      <c r="F573">
        <v>3912000</v>
      </c>
      <c r="G573" t="s">
        <v>876</v>
      </c>
      <c r="H573" t="s">
        <v>877</v>
      </c>
      <c r="K573" t="s">
        <v>2062</v>
      </c>
      <c r="M573" t="str">
        <f t="shared" si="8"/>
        <v>3912000 - #Imputations internes - Prestations</v>
      </c>
    </row>
    <row r="574" spans="2:13">
      <c r="B574">
        <v>200</v>
      </c>
      <c r="C574" t="s">
        <v>1272</v>
      </c>
      <c r="D574">
        <v>35</v>
      </c>
      <c r="F574">
        <v>3913000</v>
      </c>
      <c r="G574" t="s">
        <v>878</v>
      </c>
      <c r="H574" t="s">
        <v>879</v>
      </c>
      <c r="K574" t="s">
        <v>2063</v>
      </c>
      <c r="M574" t="str">
        <f t="shared" si="8"/>
        <v>3913000 - #Imputations internes - OVH</v>
      </c>
    </row>
    <row r="575" spans="2:13">
      <c r="B575">
        <v>200</v>
      </c>
      <c r="C575" t="s">
        <v>1272</v>
      </c>
      <c r="D575">
        <v>35</v>
      </c>
      <c r="F575">
        <v>3920100</v>
      </c>
      <c r="G575" t="s">
        <v>2064</v>
      </c>
      <c r="H575" t="s">
        <v>2065</v>
      </c>
      <c r="K575" t="s">
        <v>2066</v>
      </c>
      <c r="M575" t="str">
        <f t="shared" si="8"/>
        <v>3920100 - #Engagements salaires</v>
      </c>
    </row>
    <row r="576" spans="2:13">
      <c r="B576">
        <v>200</v>
      </c>
      <c r="C576" t="s">
        <v>1272</v>
      </c>
      <c r="D576">
        <v>35</v>
      </c>
      <c r="F576">
        <v>395</v>
      </c>
      <c r="G576" t="s">
        <v>2067</v>
      </c>
      <c r="H576" t="s">
        <v>2068</v>
      </c>
      <c r="K576" t="s">
        <v>2069</v>
      </c>
      <c r="M576" t="str">
        <f t="shared" si="8"/>
        <v>395 - Transfert changement catégorie</v>
      </c>
    </row>
    <row r="577" spans="2:13">
      <c r="B577">
        <v>200</v>
      </c>
      <c r="C577" t="s">
        <v>1272</v>
      </c>
      <c r="D577">
        <v>35</v>
      </c>
      <c r="F577">
        <v>3950000</v>
      </c>
      <c r="G577" t="s">
        <v>880</v>
      </c>
      <c r="H577" t="s">
        <v>2070</v>
      </c>
      <c r="K577" t="s">
        <v>2071</v>
      </c>
      <c r="M577" t="str">
        <f t="shared" si="8"/>
        <v>3950000 - #Charges changement catégories</v>
      </c>
    </row>
    <row r="578" spans="2:13">
      <c r="B578">
        <v>200</v>
      </c>
      <c r="C578" t="s">
        <v>1272</v>
      </c>
      <c r="D578">
        <v>35</v>
      </c>
      <c r="F578">
        <v>398</v>
      </c>
      <c r="G578" t="s">
        <v>2072</v>
      </c>
      <c r="H578" t="s">
        <v>2072</v>
      </c>
      <c r="K578" t="s">
        <v>2073</v>
      </c>
      <c r="M578" t="str">
        <f t="shared" si="8"/>
        <v>398 - Transferts internes</v>
      </c>
    </row>
    <row r="579" spans="2:13">
      <c r="B579">
        <v>200</v>
      </c>
      <c r="C579" t="s">
        <v>1272</v>
      </c>
      <c r="D579">
        <v>35</v>
      </c>
      <c r="F579">
        <v>3980001</v>
      </c>
      <c r="G579" t="s">
        <v>882</v>
      </c>
      <c r="H579" t="s">
        <v>883</v>
      </c>
      <c r="K579" t="s">
        <v>2074</v>
      </c>
      <c r="M579" t="str">
        <f t="shared" si="8"/>
        <v>3980001 - Imputations internes-Transferts</v>
      </c>
    </row>
    <row r="580" spans="2:13">
      <c r="B580">
        <v>200</v>
      </c>
      <c r="C580" t="s">
        <v>1272</v>
      </c>
      <c r="D580">
        <v>35</v>
      </c>
      <c r="F580">
        <v>3980002</v>
      </c>
      <c r="G580" t="s">
        <v>885</v>
      </c>
      <c r="H580" t="s">
        <v>886</v>
      </c>
      <c r="K580" t="s">
        <v>2075</v>
      </c>
      <c r="M580" t="str">
        <f t="shared" si="8"/>
        <v>3980002 - Imputations internes-OVH</v>
      </c>
    </row>
    <row r="581" spans="2:13">
      <c r="B581">
        <v>200</v>
      </c>
      <c r="C581" t="s">
        <v>1272</v>
      </c>
      <c r="D581">
        <v>35</v>
      </c>
      <c r="F581">
        <v>3980010</v>
      </c>
      <c r="G581" t="s">
        <v>888</v>
      </c>
      <c r="H581" t="s">
        <v>888</v>
      </c>
      <c r="K581" t="s">
        <v>2076</v>
      </c>
      <c r="M581" t="str">
        <f t="shared" si="8"/>
        <v>3980010 - Transfert PAT (30)</v>
      </c>
    </row>
    <row r="582" spans="2:13">
      <c r="B582">
        <v>200</v>
      </c>
      <c r="C582" t="s">
        <v>1272</v>
      </c>
      <c r="D582">
        <v>35</v>
      </c>
      <c r="F582">
        <v>3980020</v>
      </c>
      <c r="G582" t="s">
        <v>890</v>
      </c>
      <c r="H582" t="s">
        <v>890</v>
      </c>
      <c r="K582" t="s">
        <v>2077</v>
      </c>
      <c r="M582" t="str">
        <f t="shared" si="8"/>
        <v>3980020 - Transfert PENS (30)</v>
      </c>
    </row>
    <row r="583" spans="2:13">
      <c r="B583">
        <v>200</v>
      </c>
      <c r="C583" t="s">
        <v>1272</v>
      </c>
      <c r="D583">
        <v>35</v>
      </c>
      <c r="F583">
        <v>3980101</v>
      </c>
      <c r="G583" t="s">
        <v>2078</v>
      </c>
      <c r="H583" t="s">
        <v>2079</v>
      </c>
      <c r="K583" t="s">
        <v>2080</v>
      </c>
      <c r="M583" t="str">
        <f t="shared" si="8"/>
        <v>3980101 - Transfert FONCT (30)</v>
      </c>
    </row>
    <row r="584" spans="2:13">
      <c r="B584">
        <v>200</v>
      </c>
      <c r="C584" t="s">
        <v>1272</v>
      </c>
      <c r="D584">
        <v>35</v>
      </c>
      <c r="F584">
        <v>3980106</v>
      </c>
      <c r="G584" t="s">
        <v>2081</v>
      </c>
      <c r="H584" t="s">
        <v>2082</v>
      </c>
      <c r="K584" t="s">
        <v>2083</v>
      </c>
      <c r="M584" t="str">
        <f t="shared" ref="M584:M647" si="9">F584&amp;" "&amp;"-"&amp;" "&amp;H584</f>
        <v>3980106 - Transfert SUBV (30)</v>
      </c>
    </row>
    <row r="585" spans="2:13">
      <c r="B585">
        <v>200</v>
      </c>
      <c r="C585" t="s">
        <v>1272</v>
      </c>
      <c r="D585">
        <v>35</v>
      </c>
      <c r="F585">
        <v>3980200</v>
      </c>
      <c r="G585" t="s">
        <v>896</v>
      </c>
      <c r="H585" t="s">
        <v>897</v>
      </c>
      <c r="K585" t="s">
        <v>2084</v>
      </c>
      <c r="M585" t="str">
        <f t="shared" si="9"/>
        <v>3980200 - Répartition Intérêts débit</v>
      </c>
    </row>
    <row r="586" spans="2:13">
      <c r="B586">
        <v>200</v>
      </c>
      <c r="C586" t="s">
        <v>1272</v>
      </c>
      <c r="D586">
        <v>35</v>
      </c>
      <c r="F586">
        <v>399</v>
      </c>
      <c r="G586" t="s">
        <v>2085</v>
      </c>
      <c r="H586" t="s">
        <v>2085</v>
      </c>
      <c r="K586" t="s">
        <v>2086</v>
      </c>
      <c r="M586" t="str">
        <f t="shared" si="9"/>
        <v>399 - Reports</v>
      </c>
    </row>
    <row r="587" spans="2:13">
      <c r="B587">
        <v>200</v>
      </c>
      <c r="C587" t="s">
        <v>1272</v>
      </c>
      <c r="D587">
        <v>35</v>
      </c>
      <c r="F587">
        <v>3990000</v>
      </c>
      <c r="G587" t="s">
        <v>2185</v>
      </c>
      <c r="H587" t="s">
        <v>2185</v>
      </c>
      <c r="K587" t="s">
        <v>2186</v>
      </c>
      <c r="M587" t="str">
        <f t="shared" si="9"/>
        <v>3990000 - #Soldes fonds</v>
      </c>
    </row>
    <row r="588" spans="2:13">
      <c r="B588">
        <v>200</v>
      </c>
      <c r="C588" t="s">
        <v>1272</v>
      </c>
      <c r="D588">
        <v>35</v>
      </c>
      <c r="F588">
        <v>3990050</v>
      </c>
      <c r="G588" t="s">
        <v>2187</v>
      </c>
      <c r="H588" t="s">
        <v>2188</v>
      </c>
      <c r="K588" t="s">
        <v>2189</v>
      </c>
      <c r="M588" t="str">
        <f t="shared" si="9"/>
        <v>3990050 - #Factures clients fonds</v>
      </c>
    </row>
    <row r="589" spans="2:13">
      <c r="B589">
        <v>200</v>
      </c>
      <c r="C589" t="s">
        <v>1272</v>
      </c>
      <c r="D589">
        <v>35</v>
      </c>
      <c r="F589">
        <v>3990100</v>
      </c>
      <c r="G589" t="s">
        <v>2190</v>
      </c>
      <c r="H589" t="s">
        <v>2190</v>
      </c>
      <c r="K589" t="s">
        <v>2191</v>
      </c>
      <c r="M589" t="str">
        <f t="shared" si="9"/>
        <v>3990100 - #Réserves</v>
      </c>
    </row>
    <row r="590" spans="2:13">
      <c r="B590">
        <v>200</v>
      </c>
      <c r="C590" t="s">
        <v>1272</v>
      </c>
      <c r="D590">
        <v>35</v>
      </c>
      <c r="F590">
        <v>3999999</v>
      </c>
      <c r="G590" t="s">
        <v>2192</v>
      </c>
      <c r="H590" t="s">
        <v>2193</v>
      </c>
      <c r="K590" t="s">
        <v>2194</v>
      </c>
      <c r="M590" t="str">
        <f t="shared" si="9"/>
        <v>3999999 - #Engagement fonctionnement</v>
      </c>
    </row>
    <row r="591" spans="2:13">
      <c r="B591">
        <v>200</v>
      </c>
      <c r="C591" t="s">
        <v>1272</v>
      </c>
      <c r="D591">
        <v>35</v>
      </c>
      <c r="F591">
        <v>4</v>
      </c>
      <c r="G591" t="s">
        <v>2195</v>
      </c>
      <c r="H591" t="s">
        <v>2195</v>
      </c>
      <c r="K591" t="s">
        <v>2196</v>
      </c>
      <c r="M591" t="str">
        <f t="shared" si="9"/>
        <v>4 - Revenus</v>
      </c>
    </row>
    <row r="592" spans="2:13">
      <c r="B592">
        <v>200</v>
      </c>
      <c r="C592" t="s">
        <v>1272</v>
      </c>
      <c r="D592">
        <v>35</v>
      </c>
      <c r="F592">
        <v>42</v>
      </c>
      <c r="G592" t="s">
        <v>2197</v>
      </c>
      <c r="H592" t="s">
        <v>2197</v>
      </c>
      <c r="K592" t="s">
        <v>2198</v>
      </c>
      <c r="M592" t="str">
        <f t="shared" si="9"/>
        <v>42 - Revenus des biens</v>
      </c>
    </row>
    <row r="593" spans="2:13">
      <c r="B593">
        <v>200</v>
      </c>
      <c r="C593" t="s">
        <v>1272</v>
      </c>
      <c r="D593">
        <v>35</v>
      </c>
      <c r="F593">
        <v>4200</v>
      </c>
      <c r="G593" t="s">
        <v>2199</v>
      </c>
      <c r="H593" t="s">
        <v>2199</v>
      </c>
      <c r="K593" t="s">
        <v>2200</v>
      </c>
      <c r="M593" t="str">
        <f t="shared" si="9"/>
        <v>4200 - Intérêts</v>
      </c>
    </row>
    <row r="594" spans="2:13">
      <c r="B594">
        <v>200</v>
      </c>
      <c r="C594" t="s">
        <v>1272</v>
      </c>
      <c r="D594">
        <v>35</v>
      </c>
      <c r="F594">
        <v>4200100</v>
      </c>
      <c r="G594" t="s">
        <v>899</v>
      </c>
      <c r="H594" t="s">
        <v>899</v>
      </c>
      <c r="K594" t="s">
        <v>2201</v>
      </c>
      <c r="M594" t="str">
        <f t="shared" si="9"/>
        <v>4200100 - #Intérêts bancaires</v>
      </c>
    </row>
    <row r="595" spans="2:13">
      <c r="B595">
        <v>200</v>
      </c>
      <c r="C595" t="s">
        <v>1272</v>
      </c>
      <c r="D595">
        <v>35</v>
      </c>
      <c r="F595">
        <v>4200166</v>
      </c>
      <c r="G595" t="s">
        <v>899</v>
      </c>
      <c r="H595" t="s">
        <v>899</v>
      </c>
      <c r="K595" t="s">
        <v>2201</v>
      </c>
      <c r="M595" t="str">
        <f t="shared" si="9"/>
        <v>4200166 - #Intérêts bancaires</v>
      </c>
    </row>
    <row r="596" spans="2:13">
      <c r="B596">
        <v>200</v>
      </c>
      <c r="C596" t="s">
        <v>1272</v>
      </c>
      <c r="D596">
        <v>35</v>
      </c>
      <c r="F596">
        <v>4200900</v>
      </c>
      <c r="G596" t="s">
        <v>901</v>
      </c>
      <c r="H596" t="s">
        <v>901</v>
      </c>
      <c r="K596" t="s">
        <v>2202</v>
      </c>
      <c r="M596" t="str">
        <f t="shared" si="9"/>
        <v>4200900 - #Répart.intérêts</v>
      </c>
    </row>
    <row r="597" spans="2:13">
      <c r="B597">
        <v>200</v>
      </c>
      <c r="C597" t="s">
        <v>1272</v>
      </c>
      <c r="D597">
        <v>35</v>
      </c>
      <c r="F597">
        <v>421</v>
      </c>
      <c r="G597" t="s">
        <v>903</v>
      </c>
      <c r="H597" t="s">
        <v>903</v>
      </c>
      <c r="K597" t="s">
        <v>2203</v>
      </c>
      <c r="M597" t="str">
        <f t="shared" si="9"/>
        <v>421 - Emoluments</v>
      </c>
    </row>
    <row r="598" spans="2:13">
      <c r="B598">
        <v>200</v>
      </c>
      <c r="C598" t="s">
        <v>1272</v>
      </c>
      <c r="D598">
        <v>35</v>
      </c>
      <c r="F598">
        <v>4210000</v>
      </c>
      <c r="G598" t="s">
        <v>903</v>
      </c>
      <c r="H598" t="s">
        <v>903</v>
      </c>
      <c r="K598" t="s">
        <v>2203</v>
      </c>
      <c r="M598" t="str">
        <f t="shared" si="9"/>
        <v>4210000 - Emoluments</v>
      </c>
    </row>
    <row r="599" spans="2:13">
      <c r="B599">
        <v>200</v>
      </c>
      <c r="C599" t="s">
        <v>1272</v>
      </c>
      <c r="D599">
        <v>35</v>
      </c>
      <c r="F599">
        <v>422</v>
      </c>
      <c r="G599" t="s">
        <v>1944</v>
      </c>
      <c r="H599" t="s">
        <v>1944</v>
      </c>
      <c r="K599" t="s">
        <v>1945</v>
      </c>
      <c r="M599" t="str">
        <f t="shared" si="9"/>
        <v>422 - non défini</v>
      </c>
    </row>
    <row r="600" spans="2:13">
      <c r="B600">
        <v>200</v>
      </c>
      <c r="C600" t="s">
        <v>1272</v>
      </c>
      <c r="D600">
        <v>35</v>
      </c>
      <c r="F600">
        <v>4220</v>
      </c>
      <c r="G600" t="s">
        <v>2204</v>
      </c>
      <c r="H600" t="s">
        <v>2204</v>
      </c>
      <c r="K600" t="s">
        <v>2205</v>
      </c>
      <c r="M600" t="str">
        <f t="shared" si="9"/>
        <v>4220 - Revenus financiers</v>
      </c>
    </row>
    <row r="601" spans="2:13">
      <c r="B601">
        <v>200</v>
      </c>
      <c r="C601" t="s">
        <v>1272</v>
      </c>
      <c r="D601">
        <v>35</v>
      </c>
      <c r="F601">
        <v>4220100</v>
      </c>
      <c r="G601" t="s">
        <v>905</v>
      </c>
      <c r="H601" t="s">
        <v>905</v>
      </c>
      <c r="K601" t="s">
        <v>2206</v>
      </c>
      <c r="M601" t="str">
        <f t="shared" si="9"/>
        <v>4220100 - #Revenus titres</v>
      </c>
    </row>
    <row r="602" spans="2:13">
      <c r="B602">
        <v>200</v>
      </c>
      <c r="C602" t="s">
        <v>1272</v>
      </c>
      <c r="D602">
        <v>35</v>
      </c>
      <c r="F602">
        <v>4220166</v>
      </c>
      <c r="G602" t="s">
        <v>905</v>
      </c>
      <c r="H602" t="s">
        <v>905</v>
      </c>
      <c r="K602" t="s">
        <v>2206</v>
      </c>
      <c r="M602" t="str">
        <f t="shared" si="9"/>
        <v>4220166 - #Revenus titres</v>
      </c>
    </row>
    <row r="603" spans="2:13">
      <c r="B603">
        <v>200</v>
      </c>
      <c r="C603" t="s">
        <v>1272</v>
      </c>
      <c r="D603">
        <v>35</v>
      </c>
      <c r="F603">
        <v>423</v>
      </c>
      <c r="G603" t="s">
        <v>2207</v>
      </c>
      <c r="H603" t="s">
        <v>2207</v>
      </c>
      <c r="K603" t="s">
        <v>2208</v>
      </c>
      <c r="M603" t="str">
        <f t="shared" si="9"/>
        <v>423 - Ecolage</v>
      </c>
    </row>
    <row r="604" spans="2:13">
      <c r="B604">
        <v>200</v>
      </c>
      <c r="C604" t="s">
        <v>1272</v>
      </c>
      <c r="D604">
        <v>35</v>
      </c>
      <c r="F604">
        <v>4230</v>
      </c>
      <c r="G604" t="s">
        <v>2209</v>
      </c>
      <c r="H604" t="s">
        <v>2209</v>
      </c>
      <c r="K604" t="s">
        <v>2210</v>
      </c>
      <c r="M604" t="str">
        <f t="shared" si="9"/>
        <v>4230 - Revenus immobiliers</v>
      </c>
    </row>
    <row r="605" spans="2:13">
      <c r="B605">
        <v>200</v>
      </c>
      <c r="C605" t="s">
        <v>1272</v>
      </c>
      <c r="D605">
        <v>35</v>
      </c>
      <c r="F605">
        <v>4230001</v>
      </c>
      <c r="G605" t="s">
        <v>906</v>
      </c>
      <c r="H605" t="s">
        <v>907</v>
      </c>
      <c r="K605" t="s">
        <v>2211</v>
      </c>
      <c r="M605" t="str">
        <f t="shared" si="9"/>
        <v>4230001 - Inscriptions diverses</v>
      </c>
    </row>
    <row r="606" spans="2:13">
      <c r="B606">
        <v>200</v>
      </c>
      <c r="C606" t="s">
        <v>1272</v>
      </c>
      <c r="D606">
        <v>35</v>
      </c>
      <c r="F606">
        <v>4230002</v>
      </c>
      <c r="G606" t="s">
        <v>909</v>
      </c>
      <c r="H606" t="s">
        <v>910</v>
      </c>
      <c r="K606" t="s">
        <v>2212</v>
      </c>
      <c r="M606" t="str">
        <f t="shared" si="9"/>
        <v>4230002 - Inscriptions aux cours d'été</v>
      </c>
    </row>
    <row r="607" spans="2:13">
      <c r="B607">
        <v>200</v>
      </c>
      <c r="C607" t="s">
        <v>1272</v>
      </c>
      <c r="D607">
        <v>35</v>
      </c>
      <c r="F607">
        <v>4230003</v>
      </c>
      <c r="G607" t="s">
        <v>912</v>
      </c>
      <c r="H607" t="s">
        <v>913</v>
      </c>
      <c r="K607" t="s">
        <v>2213</v>
      </c>
      <c r="M607" t="str">
        <f t="shared" si="9"/>
        <v>4230003 - Inscriptions en formation continue</v>
      </c>
    </row>
    <row r="608" spans="2:13">
      <c r="B608">
        <v>200</v>
      </c>
      <c r="C608" t="s">
        <v>1272</v>
      </c>
      <c r="D608">
        <v>35</v>
      </c>
      <c r="F608">
        <v>4230004</v>
      </c>
      <c r="G608" t="s">
        <v>2214</v>
      </c>
      <c r="H608" t="s">
        <v>2215</v>
      </c>
      <c r="K608" t="s">
        <v>2216</v>
      </c>
      <c r="M608" t="str">
        <f t="shared" si="9"/>
        <v>4230004 - Inscriptions auditeurs</v>
      </c>
    </row>
    <row r="609" spans="2:13">
      <c r="B609">
        <v>200</v>
      </c>
      <c r="C609" t="s">
        <v>1272</v>
      </c>
      <c r="D609">
        <v>35</v>
      </c>
      <c r="F609">
        <v>4230100</v>
      </c>
      <c r="G609" t="s">
        <v>914</v>
      </c>
      <c r="H609" t="s">
        <v>914</v>
      </c>
      <c r="K609" t="s">
        <v>2217</v>
      </c>
      <c r="M609" t="str">
        <f t="shared" si="9"/>
        <v>4230100 - #Revenus immobiliers</v>
      </c>
    </row>
    <row r="610" spans="2:13">
      <c r="B610">
        <v>200</v>
      </c>
      <c r="C610" t="s">
        <v>1272</v>
      </c>
      <c r="D610">
        <v>35</v>
      </c>
      <c r="F610">
        <v>4230200</v>
      </c>
      <c r="G610" t="s">
        <v>915</v>
      </c>
      <c r="H610" t="s">
        <v>916</v>
      </c>
      <c r="K610" t="s">
        <v>2218</v>
      </c>
      <c r="M610" t="str">
        <f t="shared" si="9"/>
        <v>4230200 - #Loyers chambres, studios</v>
      </c>
    </row>
    <row r="611" spans="2:13">
      <c r="B611">
        <v>200</v>
      </c>
      <c r="C611" t="s">
        <v>1272</v>
      </c>
      <c r="D611">
        <v>35</v>
      </c>
      <c r="F611">
        <v>4230266</v>
      </c>
      <c r="G611" t="s">
        <v>917</v>
      </c>
      <c r="H611" t="s">
        <v>918</v>
      </c>
      <c r="K611" t="s">
        <v>2219</v>
      </c>
      <c r="M611" t="str">
        <f t="shared" si="9"/>
        <v>4230266 - #Produits immeubles de placement</v>
      </c>
    </row>
    <row r="612" spans="2:13">
      <c r="B612">
        <v>200</v>
      </c>
      <c r="C612" t="s">
        <v>1272</v>
      </c>
      <c r="D612">
        <v>35</v>
      </c>
      <c r="F612">
        <v>4230300</v>
      </c>
      <c r="G612" t="s">
        <v>919</v>
      </c>
      <c r="H612" t="s">
        <v>920</v>
      </c>
      <c r="K612" t="s">
        <v>2220</v>
      </c>
      <c r="M612" t="str">
        <f t="shared" si="9"/>
        <v>4230300 - #Location appartements</v>
      </c>
    </row>
    <row r="613" spans="2:13">
      <c r="B613">
        <v>200</v>
      </c>
      <c r="C613" t="s">
        <v>1272</v>
      </c>
      <c r="D613">
        <v>35</v>
      </c>
      <c r="F613">
        <v>4230400</v>
      </c>
      <c r="G613" t="s">
        <v>2221</v>
      </c>
      <c r="H613" t="s">
        <v>2222</v>
      </c>
      <c r="K613" t="s">
        <v>2223</v>
      </c>
      <c r="M613" t="str">
        <f t="shared" si="9"/>
        <v>4230400 - #Revenus immeuble Jentzer</v>
      </c>
    </row>
    <row r="614" spans="2:13">
      <c r="B614">
        <v>200</v>
      </c>
      <c r="C614" t="s">
        <v>1272</v>
      </c>
      <c r="D614">
        <v>35</v>
      </c>
      <c r="F614">
        <v>4231001</v>
      </c>
      <c r="G614" t="s">
        <v>921</v>
      </c>
      <c r="H614" t="s">
        <v>921</v>
      </c>
      <c r="K614" t="s">
        <v>2224</v>
      </c>
      <c r="M614" t="str">
        <f t="shared" si="9"/>
        <v>4231001 - Taxes encadrement</v>
      </c>
    </row>
    <row r="615" spans="2:13">
      <c r="B615">
        <v>200</v>
      </c>
      <c r="C615" t="s">
        <v>1272</v>
      </c>
      <c r="D615">
        <v>35</v>
      </c>
      <c r="F615">
        <v>4231002</v>
      </c>
      <c r="G615" t="s">
        <v>923</v>
      </c>
      <c r="H615" t="s">
        <v>923</v>
      </c>
      <c r="K615" t="s">
        <v>2225</v>
      </c>
      <c r="M615" t="str">
        <f t="shared" si="9"/>
        <v>4231002 - Taxes fixes</v>
      </c>
    </row>
    <row r="616" spans="2:13">
      <c r="B616">
        <v>200</v>
      </c>
      <c r="C616" t="s">
        <v>1272</v>
      </c>
      <c r="D616">
        <v>35</v>
      </c>
      <c r="F616">
        <v>4231003</v>
      </c>
      <c r="G616" t="s">
        <v>925</v>
      </c>
      <c r="H616" t="s">
        <v>925</v>
      </c>
      <c r="K616" t="s">
        <v>2226</v>
      </c>
      <c r="M616" t="str">
        <f t="shared" si="9"/>
        <v>4231003 - Taxes auditeurs</v>
      </c>
    </row>
    <row r="617" spans="2:13">
      <c r="B617">
        <v>200</v>
      </c>
      <c r="C617" t="s">
        <v>1272</v>
      </c>
      <c r="D617">
        <v>35</v>
      </c>
      <c r="F617">
        <v>4231004</v>
      </c>
      <c r="G617" t="s">
        <v>2227</v>
      </c>
      <c r="H617" t="s">
        <v>2227</v>
      </c>
      <c r="K617" t="s">
        <v>2228</v>
      </c>
      <c r="M617" t="str">
        <f t="shared" si="9"/>
        <v>4231004 - Taxes particip.HES</v>
      </c>
    </row>
    <row r="618" spans="2:13">
      <c r="B618">
        <v>200</v>
      </c>
      <c r="C618" t="s">
        <v>1272</v>
      </c>
      <c r="D618">
        <v>35</v>
      </c>
      <c r="F618">
        <v>4231005</v>
      </c>
      <c r="G618" t="s">
        <v>2229</v>
      </c>
      <c r="H618" t="s">
        <v>2229</v>
      </c>
      <c r="K618" t="s">
        <v>2230</v>
      </c>
      <c r="M618" t="str">
        <f t="shared" si="9"/>
        <v>4231005 - Taxes particip.IHEID</v>
      </c>
    </row>
    <row r="619" spans="2:13">
      <c r="B619">
        <v>200</v>
      </c>
      <c r="C619" t="s">
        <v>1272</v>
      </c>
      <c r="D619">
        <v>35</v>
      </c>
      <c r="F619">
        <v>424</v>
      </c>
      <c r="G619" t="s">
        <v>2231</v>
      </c>
      <c r="H619" t="s">
        <v>928</v>
      </c>
      <c r="K619" t="s">
        <v>2232</v>
      </c>
      <c r="M619" t="str">
        <f t="shared" si="9"/>
        <v>424 - Prestations de service</v>
      </c>
    </row>
    <row r="620" spans="2:13">
      <c r="B620">
        <v>200</v>
      </c>
      <c r="C620" t="s">
        <v>1272</v>
      </c>
      <c r="D620">
        <v>35</v>
      </c>
      <c r="F620">
        <v>4240</v>
      </c>
      <c r="G620" t="s">
        <v>2233</v>
      </c>
      <c r="H620" t="s">
        <v>2233</v>
      </c>
      <c r="K620" t="s">
        <v>2234</v>
      </c>
      <c r="M620" t="str">
        <f t="shared" si="9"/>
        <v>4240 - Résultat vente titre</v>
      </c>
    </row>
    <row r="621" spans="2:13">
      <c r="B621">
        <v>200</v>
      </c>
      <c r="C621" t="s">
        <v>1272</v>
      </c>
      <c r="D621">
        <v>35</v>
      </c>
      <c r="F621">
        <v>4240001</v>
      </c>
      <c r="G621" t="s">
        <v>927</v>
      </c>
      <c r="H621" t="s">
        <v>928</v>
      </c>
      <c r="K621" t="s">
        <v>2235</v>
      </c>
      <c r="M621" t="str">
        <f t="shared" si="9"/>
        <v>4240001 - Prestations de service</v>
      </c>
    </row>
    <row r="622" spans="2:13">
      <c r="B622">
        <v>200</v>
      </c>
      <c r="C622" t="s">
        <v>1272</v>
      </c>
      <c r="D622">
        <v>35</v>
      </c>
      <c r="F622">
        <v>4240002</v>
      </c>
      <c r="G622" t="s">
        <v>930</v>
      </c>
      <c r="H622" t="s">
        <v>930</v>
      </c>
      <c r="K622" t="s">
        <v>2236</v>
      </c>
      <c r="M622" t="str">
        <f t="shared" si="9"/>
        <v>4240002 - Soins dentaires</v>
      </c>
    </row>
    <row r="623" spans="2:13">
      <c r="B623">
        <v>200</v>
      </c>
      <c r="C623" t="s">
        <v>1272</v>
      </c>
      <c r="D623">
        <v>35</v>
      </c>
      <c r="F623">
        <v>4240003</v>
      </c>
      <c r="G623" t="s">
        <v>932</v>
      </c>
      <c r="H623" t="s">
        <v>933</v>
      </c>
      <c r="K623" t="s">
        <v>2237</v>
      </c>
      <c r="M623" t="str">
        <f t="shared" si="9"/>
        <v>4240003 - Abattement sociaux</v>
      </c>
    </row>
    <row r="624" spans="2:13">
      <c r="B624">
        <v>200</v>
      </c>
      <c r="C624" t="s">
        <v>1272</v>
      </c>
      <c r="D624">
        <v>35</v>
      </c>
      <c r="F624">
        <v>4240004</v>
      </c>
      <c r="G624" t="s">
        <v>934</v>
      </c>
      <c r="H624" t="s">
        <v>935</v>
      </c>
      <c r="K624" t="s">
        <v>2238</v>
      </c>
      <c r="M624" t="str">
        <f t="shared" si="9"/>
        <v>4240004 - Abattement soins gratuits</v>
      </c>
    </row>
    <row r="625" spans="2:13">
      <c r="B625">
        <v>200</v>
      </c>
      <c r="C625" t="s">
        <v>1272</v>
      </c>
      <c r="D625">
        <v>35</v>
      </c>
      <c r="F625">
        <v>4240005</v>
      </c>
      <c r="G625" t="s">
        <v>936</v>
      </c>
      <c r="H625" t="s">
        <v>937</v>
      </c>
      <c r="K625" t="s">
        <v>2239</v>
      </c>
      <c r="M625" t="str">
        <f t="shared" si="9"/>
        <v>4240005 - Abattement radio OP</v>
      </c>
    </row>
    <row r="626" spans="2:13">
      <c r="B626">
        <v>200</v>
      </c>
      <c r="C626" t="s">
        <v>1272</v>
      </c>
      <c r="D626">
        <v>35</v>
      </c>
      <c r="F626">
        <v>4240006</v>
      </c>
      <c r="G626" t="s">
        <v>938</v>
      </c>
      <c r="H626" t="s">
        <v>939</v>
      </c>
      <c r="K626" t="s">
        <v>2240</v>
      </c>
      <c r="M626" t="str">
        <f t="shared" si="9"/>
        <v>4240006 - Soins Tarmed</v>
      </c>
    </row>
    <row r="627" spans="2:13">
      <c r="B627">
        <v>200</v>
      </c>
      <c r="C627" t="s">
        <v>1272</v>
      </c>
      <c r="D627">
        <v>35</v>
      </c>
      <c r="F627">
        <v>4240007</v>
      </c>
      <c r="G627" t="s">
        <v>940</v>
      </c>
      <c r="H627" t="s">
        <v>940</v>
      </c>
      <c r="K627" t="s">
        <v>2241</v>
      </c>
      <c r="M627" t="str">
        <f t="shared" si="9"/>
        <v>4240007 - Prothèses internes</v>
      </c>
    </row>
    <row r="628" spans="2:13">
      <c r="B628">
        <v>200</v>
      </c>
      <c r="C628" t="s">
        <v>1272</v>
      </c>
      <c r="D628">
        <v>35</v>
      </c>
      <c r="F628">
        <v>4240008</v>
      </c>
      <c r="G628" t="s">
        <v>941</v>
      </c>
      <c r="H628" t="s">
        <v>941</v>
      </c>
      <c r="K628" t="s">
        <v>2242</v>
      </c>
      <c r="M628" t="str">
        <f t="shared" si="9"/>
        <v>4240008 - Prothèses externes</v>
      </c>
    </row>
    <row r="629" spans="2:13">
      <c r="B629">
        <v>200</v>
      </c>
      <c r="C629" t="s">
        <v>1272</v>
      </c>
      <c r="D629">
        <v>35</v>
      </c>
      <c r="F629">
        <v>4240009</v>
      </c>
      <c r="G629" t="s">
        <v>942</v>
      </c>
      <c r="H629" t="s">
        <v>942</v>
      </c>
      <c r="K629" t="s">
        <v>2243</v>
      </c>
      <c r="M629" t="str">
        <f t="shared" si="9"/>
        <v>4240009 - Recettes implants</v>
      </c>
    </row>
    <row r="630" spans="2:13">
      <c r="B630">
        <v>200</v>
      </c>
      <c r="C630" t="s">
        <v>1272</v>
      </c>
      <c r="D630">
        <v>35</v>
      </c>
      <c r="F630">
        <v>4240010</v>
      </c>
      <c r="G630" t="s">
        <v>943</v>
      </c>
      <c r="H630" t="s">
        <v>944</v>
      </c>
      <c r="K630" t="s">
        <v>2244</v>
      </c>
      <c r="M630" t="str">
        <f t="shared" si="9"/>
        <v>4240010 - Dédommagement EPM</v>
      </c>
    </row>
    <row r="631" spans="2:13">
      <c r="B631">
        <v>200</v>
      </c>
      <c r="C631" t="s">
        <v>1272</v>
      </c>
      <c r="D631">
        <v>35</v>
      </c>
      <c r="F631">
        <v>4240011</v>
      </c>
      <c r="G631" t="s">
        <v>946</v>
      </c>
      <c r="H631" t="s">
        <v>946</v>
      </c>
      <c r="K631" t="s">
        <v>2245</v>
      </c>
      <c r="M631" t="str">
        <f t="shared" si="9"/>
        <v>4240011 - Analyses laboratoire</v>
      </c>
    </row>
    <row r="632" spans="2:13">
      <c r="B632">
        <v>200</v>
      </c>
      <c r="C632" t="s">
        <v>1272</v>
      </c>
      <c r="D632">
        <v>35</v>
      </c>
      <c r="F632">
        <v>4240012</v>
      </c>
      <c r="G632" t="s">
        <v>947</v>
      </c>
      <c r="H632" t="s">
        <v>948</v>
      </c>
      <c r="K632" t="s">
        <v>2246</v>
      </c>
      <c r="M632" t="str">
        <f t="shared" si="9"/>
        <v>4240012 - Analyses médicales, consultations</v>
      </c>
    </row>
    <row r="633" spans="2:13">
      <c r="B633">
        <v>200</v>
      </c>
      <c r="C633" t="s">
        <v>1272</v>
      </c>
      <c r="D633">
        <v>35</v>
      </c>
      <c r="F633">
        <v>4240013</v>
      </c>
      <c r="G633" t="s">
        <v>949</v>
      </c>
      <c r="H633" t="s">
        <v>950</v>
      </c>
      <c r="K633" t="s">
        <v>2247</v>
      </c>
      <c r="M633" t="str">
        <f t="shared" si="9"/>
        <v>4240013 - Prestations informatiques</v>
      </c>
    </row>
    <row r="634" spans="2:13">
      <c r="B634">
        <v>200</v>
      </c>
      <c r="C634" t="s">
        <v>1272</v>
      </c>
      <c r="D634">
        <v>35</v>
      </c>
      <c r="F634">
        <v>4240014</v>
      </c>
      <c r="G634" t="s">
        <v>952</v>
      </c>
      <c r="H634" t="s">
        <v>953</v>
      </c>
      <c r="K634" t="s">
        <v>2248</v>
      </c>
      <c r="M634" t="str">
        <f t="shared" si="9"/>
        <v>4240014 - Mandats, contrats</v>
      </c>
    </row>
    <row r="635" spans="2:13">
      <c r="B635">
        <v>200</v>
      </c>
      <c r="C635" t="s">
        <v>1272</v>
      </c>
      <c r="D635">
        <v>35</v>
      </c>
      <c r="F635">
        <v>4240015</v>
      </c>
      <c r="G635" t="s">
        <v>954</v>
      </c>
      <c r="H635" t="s">
        <v>955</v>
      </c>
      <c r="K635" t="s">
        <v>2249</v>
      </c>
      <c r="M635" t="str">
        <f t="shared" si="9"/>
        <v>4240015 - Loyers chambres, studios</v>
      </c>
    </row>
    <row r="636" spans="2:13">
      <c r="B636">
        <v>200</v>
      </c>
      <c r="C636" t="s">
        <v>1272</v>
      </c>
      <c r="D636">
        <v>35</v>
      </c>
      <c r="F636">
        <v>4240016</v>
      </c>
      <c r="G636" t="s">
        <v>957</v>
      </c>
      <c r="H636" t="s">
        <v>958</v>
      </c>
      <c r="K636" t="s">
        <v>2250</v>
      </c>
      <c r="M636" t="str">
        <f t="shared" si="9"/>
        <v>4240016 - Location appartements</v>
      </c>
    </row>
    <row r="637" spans="2:13">
      <c r="B637">
        <v>200</v>
      </c>
      <c r="C637" t="s">
        <v>1272</v>
      </c>
      <c r="D637">
        <v>35</v>
      </c>
      <c r="F637">
        <v>4240017</v>
      </c>
      <c r="G637" t="s">
        <v>959</v>
      </c>
      <c r="H637" t="s">
        <v>959</v>
      </c>
      <c r="K637" t="s">
        <v>2251</v>
      </c>
      <c r="M637" t="str">
        <f t="shared" si="9"/>
        <v>4240017 - Locations parking</v>
      </c>
    </row>
    <row r="638" spans="2:13">
      <c r="B638">
        <v>200</v>
      </c>
      <c r="C638" t="s">
        <v>1272</v>
      </c>
      <c r="D638">
        <v>35</v>
      </c>
      <c r="F638">
        <v>4240018</v>
      </c>
      <c r="G638" t="s">
        <v>2252</v>
      </c>
      <c r="H638" t="s">
        <v>2253</v>
      </c>
      <c r="K638" t="s">
        <v>2254</v>
      </c>
      <c r="M638" t="str">
        <f t="shared" si="9"/>
        <v>4240018 - Redevances caféteria</v>
      </c>
    </row>
    <row r="639" spans="2:13">
      <c r="B639">
        <v>200</v>
      </c>
      <c r="C639" t="s">
        <v>1272</v>
      </c>
      <c r="D639">
        <v>35</v>
      </c>
      <c r="F639">
        <v>4240019</v>
      </c>
      <c r="G639" t="s">
        <v>2255</v>
      </c>
      <c r="H639" t="s">
        <v>2256</v>
      </c>
      <c r="K639" t="s">
        <v>2257</v>
      </c>
      <c r="M639" t="str">
        <f t="shared" si="9"/>
        <v>4240019 - Locations salles, matériel</v>
      </c>
    </row>
    <row r="640" spans="2:13">
      <c r="B640">
        <v>200</v>
      </c>
      <c r="C640" t="s">
        <v>1272</v>
      </c>
      <c r="D640">
        <v>35</v>
      </c>
      <c r="F640">
        <v>4240020</v>
      </c>
      <c r="G640" t="s">
        <v>965</v>
      </c>
      <c r="H640" t="s">
        <v>2258</v>
      </c>
      <c r="K640" t="s">
        <v>2259</v>
      </c>
      <c r="M640" t="str">
        <f t="shared" si="9"/>
        <v>4240020 - Prestations des HES</v>
      </c>
    </row>
    <row r="641" spans="2:13">
      <c r="B641">
        <v>200</v>
      </c>
      <c r="C641" t="s">
        <v>1272</v>
      </c>
      <c r="D641">
        <v>35</v>
      </c>
      <c r="F641">
        <v>4240021</v>
      </c>
      <c r="G641" t="s">
        <v>2260</v>
      </c>
      <c r="H641" t="s">
        <v>2261</v>
      </c>
      <c r="K641" t="s">
        <v>2262</v>
      </c>
      <c r="M641" t="str">
        <f t="shared" si="9"/>
        <v>4240021 - Prestations des IHEID</v>
      </c>
    </row>
    <row r="642" spans="2:13">
      <c r="B642">
        <v>200</v>
      </c>
      <c r="C642" t="s">
        <v>1272</v>
      </c>
      <c r="D642">
        <v>35</v>
      </c>
      <c r="F642">
        <v>4240100</v>
      </c>
      <c r="G642" t="s">
        <v>969</v>
      </c>
      <c r="H642" t="s">
        <v>970</v>
      </c>
      <c r="K642" t="s">
        <v>2263</v>
      </c>
      <c r="M642" t="str">
        <f t="shared" si="9"/>
        <v>4240100 - #Résultat sur vente titres</v>
      </c>
    </row>
    <row r="643" spans="2:13">
      <c r="B643">
        <v>200</v>
      </c>
      <c r="C643" t="s">
        <v>1272</v>
      </c>
      <c r="D643">
        <v>35</v>
      </c>
      <c r="F643">
        <v>4240166</v>
      </c>
      <c r="G643" t="s">
        <v>971</v>
      </c>
      <c r="H643" t="s">
        <v>972</v>
      </c>
      <c r="K643" t="s">
        <v>2264</v>
      </c>
      <c r="M643" t="str">
        <f t="shared" si="9"/>
        <v>4240166 - #Résultat de ventes sur titres</v>
      </c>
    </row>
    <row r="644" spans="2:13">
      <c r="B644">
        <v>200</v>
      </c>
      <c r="C644" t="s">
        <v>1272</v>
      </c>
      <c r="D644">
        <v>35</v>
      </c>
      <c r="F644">
        <v>4240200</v>
      </c>
      <c r="G644" t="s">
        <v>2265</v>
      </c>
      <c r="H644" t="s">
        <v>974</v>
      </c>
      <c r="K644" t="s">
        <v>2266</v>
      </c>
      <c r="M644" t="str">
        <f t="shared" si="9"/>
        <v>4240200 - #Bénéfices réalisés sur couverture</v>
      </c>
    </row>
    <row r="645" spans="2:13">
      <c r="B645">
        <v>200</v>
      </c>
      <c r="C645" t="s">
        <v>1272</v>
      </c>
      <c r="D645">
        <v>35</v>
      </c>
      <c r="F645">
        <v>4240266</v>
      </c>
      <c r="G645" t="s">
        <v>2265</v>
      </c>
      <c r="H645" t="s">
        <v>974</v>
      </c>
      <c r="K645" t="s">
        <v>2266</v>
      </c>
      <c r="M645" t="str">
        <f t="shared" si="9"/>
        <v>4240266 - #Bénéfices réalisés sur couverture</v>
      </c>
    </row>
    <row r="646" spans="2:13">
      <c r="B646">
        <v>200</v>
      </c>
      <c r="C646" t="s">
        <v>1272</v>
      </c>
      <c r="D646">
        <v>35</v>
      </c>
      <c r="F646">
        <v>4240366</v>
      </c>
      <c r="G646" t="s">
        <v>975</v>
      </c>
      <c r="H646" t="s">
        <v>976</v>
      </c>
      <c r="K646" t="s">
        <v>2267</v>
      </c>
      <c r="M646" t="str">
        <f t="shared" si="9"/>
        <v>4240366 - #Bénéfices latents sur immeubles</v>
      </c>
    </row>
    <row r="647" spans="2:13">
      <c r="B647">
        <v>200</v>
      </c>
      <c r="C647" t="s">
        <v>1272</v>
      </c>
      <c r="D647">
        <v>35</v>
      </c>
      <c r="F647">
        <v>425</v>
      </c>
      <c r="G647" t="s">
        <v>2268</v>
      </c>
      <c r="H647" t="s">
        <v>2268</v>
      </c>
      <c r="K647" t="s">
        <v>2269</v>
      </c>
      <c r="M647" t="str">
        <f t="shared" si="9"/>
        <v>425 - Recettes sur ventes</v>
      </c>
    </row>
    <row r="648" spans="2:13">
      <c r="B648">
        <v>200</v>
      </c>
      <c r="C648" t="s">
        <v>1272</v>
      </c>
      <c r="D648">
        <v>35</v>
      </c>
      <c r="F648">
        <v>4250</v>
      </c>
      <c r="G648" t="s">
        <v>2270</v>
      </c>
      <c r="H648" t="s">
        <v>2270</v>
      </c>
      <c r="K648" t="s">
        <v>2271</v>
      </c>
      <c r="M648" t="str">
        <f t="shared" ref="M648:M711" si="10">F648&amp;" "&amp;"-"&amp;" "&amp;H648</f>
        <v>4250 - Bénéfices latents</v>
      </c>
    </row>
    <row r="649" spans="2:13">
      <c r="B649">
        <v>200</v>
      </c>
      <c r="C649" t="s">
        <v>1272</v>
      </c>
      <c r="D649">
        <v>35</v>
      </c>
      <c r="F649">
        <v>4250000</v>
      </c>
      <c r="G649" t="s">
        <v>977</v>
      </c>
      <c r="H649" t="s">
        <v>977</v>
      </c>
      <c r="K649" t="s">
        <v>2272</v>
      </c>
      <c r="M649" t="str">
        <f t="shared" si="10"/>
        <v>4250000 - Ventes diverses</v>
      </c>
    </row>
    <row r="650" spans="2:13">
      <c r="B650">
        <v>200</v>
      </c>
      <c r="C650" t="s">
        <v>1272</v>
      </c>
      <c r="D650">
        <v>35</v>
      </c>
      <c r="F650">
        <v>4250100</v>
      </c>
      <c r="G650" t="s">
        <v>979</v>
      </c>
      <c r="H650" t="s">
        <v>980</v>
      </c>
      <c r="K650" t="s">
        <v>2273</v>
      </c>
      <c r="M650" t="str">
        <f t="shared" si="10"/>
        <v>4250100 - #Bénéfices latents sur titres</v>
      </c>
    </row>
    <row r="651" spans="2:13">
      <c r="B651">
        <v>200</v>
      </c>
      <c r="C651" t="s">
        <v>1272</v>
      </c>
      <c r="D651">
        <v>35</v>
      </c>
      <c r="F651">
        <v>4250166</v>
      </c>
      <c r="G651" t="s">
        <v>979</v>
      </c>
      <c r="H651" t="s">
        <v>980</v>
      </c>
      <c r="K651" t="s">
        <v>2273</v>
      </c>
      <c r="M651" t="str">
        <f t="shared" si="10"/>
        <v>4250166 - #Bénéfices latents sur titres</v>
      </c>
    </row>
    <row r="652" spans="2:13">
      <c r="B652">
        <v>200</v>
      </c>
      <c r="C652" t="s">
        <v>1272</v>
      </c>
      <c r="D652">
        <v>35</v>
      </c>
      <c r="F652">
        <v>4250200</v>
      </c>
      <c r="G652" t="s">
        <v>975</v>
      </c>
      <c r="H652" t="s">
        <v>976</v>
      </c>
      <c r="K652" t="s">
        <v>2267</v>
      </c>
      <c r="M652" t="str">
        <f t="shared" si="10"/>
        <v>4250200 - #Bénéfices latents sur immeubles</v>
      </c>
    </row>
    <row r="653" spans="2:13">
      <c r="B653">
        <v>200</v>
      </c>
      <c r="C653" t="s">
        <v>1272</v>
      </c>
      <c r="D653">
        <v>35</v>
      </c>
      <c r="F653">
        <v>4250300</v>
      </c>
      <c r="G653" t="s">
        <v>981</v>
      </c>
      <c r="H653" t="s">
        <v>982</v>
      </c>
      <c r="K653" t="s">
        <v>2274</v>
      </c>
      <c r="M653" t="str">
        <f t="shared" si="10"/>
        <v>4250300 - #Bénéfices latents sur couverture</v>
      </c>
    </row>
    <row r="654" spans="2:13">
      <c r="B654">
        <v>200</v>
      </c>
      <c r="C654" t="s">
        <v>1272</v>
      </c>
      <c r="D654">
        <v>35</v>
      </c>
      <c r="F654">
        <v>4250366</v>
      </c>
      <c r="G654" t="s">
        <v>981</v>
      </c>
      <c r="H654" t="s">
        <v>982</v>
      </c>
      <c r="K654" t="s">
        <v>2274</v>
      </c>
      <c r="M654" t="str">
        <f t="shared" si="10"/>
        <v>4250366 - #Bénéfices latents sur couverture</v>
      </c>
    </row>
    <row r="655" spans="2:13">
      <c r="B655">
        <v>200</v>
      </c>
      <c r="C655" t="s">
        <v>1272</v>
      </c>
      <c r="D655">
        <v>35</v>
      </c>
      <c r="F655">
        <v>426</v>
      </c>
      <c r="G655" t="s">
        <v>2275</v>
      </c>
      <c r="H655" t="s">
        <v>2275</v>
      </c>
      <c r="K655" t="s">
        <v>2276</v>
      </c>
      <c r="M655" t="str">
        <f t="shared" si="10"/>
        <v>426 - Remboursements</v>
      </c>
    </row>
    <row r="656" spans="2:13">
      <c r="B656">
        <v>200</v>
      </c>
      <c r="C656" t="s">
        <v>1272</v>
      </c>
      <c r="D656">
        <v>35</v>
      </c>
      <c r="F656">
        <v>4260000</v>
      </c>
      <c r="G656" t="s">
        <v>983</v>
      </c>
      <c r="H656" t="s">
        <v>984</v>
      </c>
      <c r="K656" t="s">
        <v>2277</v>
      </c>
      <c r="M656" t="str">
        <f t="shared" si="10"/>
        <v>4260000 - Remboursement de l'assurance AI</v>
      </c>
    </row>
    <row r="657" spans="2:13">
      <c r="B657">
        <v>200</v>
      </c>
      <c r="C657" t="s">
        <v>1272</v>
      </c>
      <c r="D657">
        <v>35</v>
      </c>
      <c r="F657">
        <v>4260010</v>
      </c>
      <c r="G657" t="s">
        <v>986</v>
      </c>
      <c r="H657" t="s">
        <v>987</v>
      </c>
      <c r="K657" t="s">
        <v>2278</v>
      </c>
      <c r="M657" t="str">
        <f t="shared" si="10"/>
        <v>4260010 - Remboursement assurance accident</v>
      </c>
    </row>
    <row r="658" spans="2:13">
      <c r="B658">
        <v>200</v>
      </c>
      <c r="C658" t="s">
        <v>1272</v>
      </c>
      <c r="D658">
        <v>35</v>
      </c>
      <c r="F658">
        <v>4260020</v>
      </c>
      <c r="G658" t="s">
        <v>989</v>
      </c>
      <c r="H658" t="s">
        <v>990</v>
      </c>
      <c r="K658" t="s">
        <v>2279</v>
      </c>
      <c r="M658" t="str">
        <f t="shared" si="10"/>
        <v>4260020 - Remboursement assurance Militaire</v>
      </c>
    </row>
    <row r="659" spans="2:13">
      <c r="B659">
        <v>200</v>
      </c>
      <c r="C659" t="s">
        <v>1272</v>
      </c>
      <c r="D659">
        <v>35</v>
      </c>
      <c r="F659">
        <v>4260030</v>
      </c>
      <c r="G659" t="s">
        <v>992</v>
      </c>
      <c r="H659" t="s">
        <v>993</v>
      </c>
      <c r="K659" t="s">
        <v>2280</v>
      </c>
      <c r="M659" t="str">
        <f t="shared" si="10"/>
        <v>4260030 - Remboursement assurance maternité cantonale</v>
      </c>
    </row>
    <row r="660" spans="2:13">
      <c r="B660">
        <v>200</v>
      </c>
      <c r="C660" t="s">
        <v>1272</v>
      </c>
      <c r="D660">
        <v>35</v>
      </c>
      <c r="F660">
        <v>4260040</v>
      </c>
      <c r="G660" t="s">
        <v>992</v>
      </c>
      <c r="H660" t="s">
        <v>995</v>
      </c>
      <c r="K660" t="s">
        <v>2280</v>
      </c>
      <c r="M660" t="str">
        <f t="shared" si="10"/>
        <v>4260040 - Remboursement assurance maternité fédérale</v>
      </c>
    </row>
    <row r="661" spans="2:13">
      <c r="B661">
        <v>200</v>
      </c>
      <c r="C661" t="s">
        <v>1272</v>
      </c>
      <c r="D661">
        <v>35</v>
      </c>
      <c r="F661">
        <v>4260090</v>
      </c>
      <c r="G661" t="s">
        <v>996</v>
      </c>
      <c r="H661" t="s">
        <v>997</v>
      </c>
      <c r="K661" t="s">
        <v>2281</v>
      </c>
      <c r="M661" t="str">
        <f t="shared" si="10"/>
        <v>4260090 - Autres remboursements assurances</v>
      </c>
    </row>
    <row r="662" spans="2:13">
      <c r="B662">
        <v>200</v>
      </c>
      <c r="C662" t="s">
        <v>1272</v>
      </c>
      <c r="D662">
        <v>35</v>
      </c>
      <c r="F662">
        <v>4260100</v>
      </c>
      <c r="G662" t="s">
        <v>998</v>
      </c>
      <c r="H662" t="s">
        <v>999</v>
      </c>
      <c r="K662" t="s">
        <v>2282</v>
      </c>
      <c r="M662" t="str">
        <f t="shared" si="10"/>
        <v>4260100 - Mise à disposition de tiers</v>
      </c>
    </row>
    <row r="663" spans="2:13">
      <c r="B663">
        <v>200</v>
      </c>
      <c r="C663" t="s">
        <v>1272</v>
      </c>
      <c r="D663">
        <v>35</v>
      </c>
      <c r="F663">
        <v>4260110</v>
      </c>
      <c r="G663" t="s">
        <v>1000</v>
      </c>
      <c r="H663" t="s">
        <v>1001</v>
      </c>
      <c r="K663" t="s">
        <v>2283</v>
      </c>
      <c r="M663" t="str">
        <f t="shared" si="10"/>
        <v>4260110 - Participation aux pertes de gain maladie</v>
      </c>
    </row>
    <row r="664" spans="2:13">
      <c r="B664">
        <v>200</v>
      </c>
      <c r="C664" t="s">
        <v>1272</v>
      </c>
      <c r="D664">
        <v>35</v>
      </c>
      <c r="F664">
        <v>4270</v>
      </c>
      <c r="G664" t="s">
        <v>2284</v>
      </c>
      <c r="H664" t="s">
        <v>2284</v>
      </c>
      <c r="K664" t="s">
        <v>2285</v>
      </c>
      <c r="M664" t="str">
        <f t="shared" si="10"/>
        <v>4270 - Loyer</v>
      </c>
    </row>
    <row r="665" spans="2:13">
      <c r="B665">
        <v>200</v>
      </c>
      <c r="C665" t="s">
        <v>1272</v>
      </c>
      <c r="D665">
        <v>35</v>
      </c>
      <c r="F665">
        <v>4270100</v>
      </c>
      <c r="G665" t="s">
        <v>2286</v>
      </c>
      <c r="H665" t="s">
        <v>2287</v>
      </c>
      <c r="K665" t="s">
        <v>2288</v>
      </c>
      <c r="M665" t="str">
        <f t="shared" si="10"/>
        <v>4270100 - #Loyers bâtiments, patrimoine admin.</v>
      </c>
    </row>
    <row r="666" spans="2:13">
      <c r="B666">
        <v>200</v>
      </c>
      <c r="C666" t="s">
        <v>1272</v>
      </c>
      <c r="D666">
        <v>35</v>
      </c>
      <c r="F666">
        <v>4270200</v>
      </c>
      <c r="G666" t="s">
        <v>2289</v>
      </c>
      <c r="H666" t="s">
        <v>2289</v>
      </c>
      <c r="K666" t="s">
        <v>2290</v>
      </c>
      <c r="M666" t="str">
        <f t="shared" si="10"/>
        <v>4270200 - #Redevance</v>
      </c>
    </row>
    <row r="667" spans="2:13">
      <c r="B667">
        <v>200</v>
      </c>
      <c r="C667" t="s">
        <v>1272</v>
      </c>
      <c r="D667">
        <v>35</v>
      </c>
      <c r="F667">
        <v>429</v>
      </c>
      <c r="G667" t="s">
        <v>2291</v>
      </c>
      <c r="H667" t="s">
        <v>2291</v>
      </c>
      <c r="K667" t="s">
        <v>2292</v>
      </c>
      <c r="M667" t="str">
        <f t="shared" si="10"/>
        <v>429 - Autres taxes</v>
      </c>
    </row>
    <row r="668" spans="2:13">
      <c r="B668">
        <v>200</v>
      </c>
      <c r="C668" t="s">
        <v>1272</v>
      </c>
      <c r="D668">
        <v>35</v>
      </c>
      <c r="F668">
        <v>4290</v>
      </c>
      <c r="G668" t="s">
        <v>960</v>
      </c>
      <c r="H668" t="s">
        <v>960</v>
      </c>
      <c r="K668" t="s">
        <v>2293</v>
      </c>
      <c r="M668" t="str">
        <f t="shared" si="10"/>
        <v>4290 - Revenus divers</v>
      </c>
    </row>
    <row r="669" spans="2:13">
      <c r="B669">
        <v>200</v>
      </c>
      <c r="C669" t="s">
        <v>1272</v>
      </c>
      <c r="D669">
        <v>35</v>
      </c>
      <c r="F669">
        <v>4290100</v>
      </c>
      <c r="G669" t="s">
        <v>1007</v>
      </c>
      <c r="H669" t="s">
        <v>1007</v>
      </c>
      <c r="K669" t="s">
        <v>2294</v>
      </c>
      <c r="M669" t="str">
        <f t="shared" si="10"/>
        <v>4290100 - #Revenus divers</v>
      </c>
    </row>
    <row r="670" spans="2:13">
      <c r="B670">
        <v>200</v>
      </c>
      <c r="C670" t="s">
        <v>1272</v>
      </c>
      <c r="D670">
        <v>35</v>
      </c>
      <c r="F670">
        <v>4290200</v>
      </c>
      <c r="G670" t="s">
        <v>2295</v>
      </c>
      <c r="H670" t="s">
        <v>2296</v>
      </c>
      <c r="K670" t="s">
        <v>2297</v>
      </c>
      <c r="M670" t="str">
        <f t="shared" si="10"/>
        <v>4290200 - #Commissions reçues AVS,  assurances, imp</v>
      </c>
    </row>
    <row r="671" spans="2:13">
      <c r="B671">
        <v>200</v>
      </c>
      <c r="C671" t="s">
        <v>1272</v>
      </c>
      <c r="D671">
        <v>35</v>
      </c>
      <c r="F671">
        <v>4290991</v>
      </c>
      <c r="G671" t="s">
        <v>1008</v>
      </c>
      <c r="H671" t="s">
        <v>1009</v>
      </c>
      <c r="K671" t="s">
        <v>2298</v>
      </c>
      <c r="M671" t="str">
        <f t="shared" si="10"/>
        <v>4290991 - Droit d'auteur, brevets</v>
      </c>
    </row>
    <row r="672" spans="2:13">
      <c r="B672">
        <v>200</v>
      </c>
      <c r="C672" t="s">
        <v>1272</v>
      </c>
      <c r="D672">
        <v>35</v>
      </c>
      <c r="F672">
        <v>4290992</v>
      </c>
      <c r="G672" t="s">
        <v>1011</v>
      </c>
      <c r="H672" t="s">
        <v>1011</v>
      </c>
      <c r="K672" t="s">
        <v>2299</v>
      </c>
      <c r="M672" t="str">
        <f t="shared" si="10"/>
        <v>4290992 - Autres recettes</v>
      </c>
    </row>
    <row r="673" spans="2:13">
      <c r="B673">
        <v>200</v>
      </c>
      <c r="C673" t="s">
        <v>1272</v>
      </c>
      <c r="D673">
        <v>35</v>
      </c>
      <c r="F673">
        <v>4291</v>
      </c>
      <c r="G673" t="s">
        <v>2300</v>
      </c>
      <c r="H673" t="s">
        <v>2300</v>
      </c>
      <c r="K673" t="s">
        <v>2301</v>
      </c>
      <c r="M673" t="str">
        <f t="shared" si="10"/>
        <v>4291 - Cpt.attente immo SD</v>
      </c>
    </row>
    <row r="674" spans="2:13">
      <c r="B674">
        <v>200</v>
      </c>
      <c r="C674" t="s">
        <v>1272</v>
      </c>
      <c r="D674">
        <v>35</v>
      </c>
      <c r="F674">
        <v>4291200</v>
      </c>
      <c r="G674" t="s">
        <v>2302</v>
      </c>
      <c r="H674" t="s">
        <v>2303</v>
      </c>
      <c r="K674" t="s">
        <v>2304</v>
      </c>
      <c r="M674" t="str">
        <f t="shared" si="10"/>
        <v>4291200 - #Compte attente vente immo SD</v>
      </c>
    </row>
    <row r="675" spans="2:13">
      <c r="B675">
        <v>200</v>
      </c>
      <c r="C675" t="s">
        <v>1272</v>
      </c>
      <c r="D675">
        <v>35</v>
      </c>
      <c r="F675">
        <v>43</v>
      </c>
      <c r="G675" t="s">
        <v>2305</v>
      </c>
      <c r="H675" t="s">
        <v>2305</v>
      </c>
      <c r="K675" t="s">
        <v>2306</v>
      </c>
      <c r="M675" t="str">
        <f t="shared" si="10"/>
        <v>43 - Recettes diverses</v>
      </c>
    </row>
    <row r="676" spans="2:13">
      <c r="B676">
        <v>200</v>
      </c>
      <c r="C676" t="s">
        <v>1272</v>
      </c>
      <c r="D676">
        <v>35</v>
      </c>
      <c r="F676">
        <v>430</v>
      </c>
      <c r="G676" t="s">
        <v>960</v>
      </c>
      <c r="H676" t="s">
        <v>960</v>
      </c>
      <c r="K676" t="s">
        <v>2293</v>
      </c>
      <c r="M676" t="str">
        <f t="shared" si="10"/>
        <v>430 - Revenus divers</v>
      </c>
    </row>
    <row r="677" spans="2:13">
      <c r="B677">
        <v>200</v>
      </c>
      <c r="C677" t="s">
        <v>1272</v>
      </c>
      <c r="D677">
        <v>35</v>
      </c>
      <c r="F677">
        <v>4300001</v>
      </c>
      <c r="G677" t="s">
        <v>1012</v>
      </c>
      <c r="H677" t="s">
        <v>1013</v>
      </c>
      <c r="K677" t="s">
        <v>2307</v>
      </c>
      <c r="M677" t="str">
        <f t="shared" si="10"/>
        <v>4300001 - Overheads patients SMD</v>
      </c>
    </row>
    <row r="678" spans="2:13">
      <c r="B678">
        <v>200</v>
      </c>
      <c r="C678" t="s">
        <v>1272</v>
      </c>
      <c r="D678">
        <v>35</v>
      </c>
      <c r="F678">
        <v>4300002</v>
      </c>
      <c r="G678" t="s">
        <v>1014</v>
      </c>
      <c r="H678" t="s">
        <v>1015</v>
      </c>
      <c r="K678" t="s">
        <v>2308</v>
      </c>
      <c r="M678" t="str">
        <f t="shared" si="10"/>
        <v>4300002 - Honoraires patients SMD</v>
      </c>
    </row>
    <row r="679" spans="2:13">
      <c r="B679">
        <v>200</v>
      </c>
      <c r="C679" t="s">
        <v>1272</v>
      </c>
      <c r="D679">
        <v>35</v>
      </c>
      <c r="F679">
        <v>431</v>
      </c>
      <c r="G679" t="s">
        <v>903</v>
      </c>
      <c r="H679" t="s">
        <v>903</v>
      </c>
      <c r="K679" t="s">
        <v>2203</v>
      </c>
      <c r="M679" t="str">
        <f t="shared" si="10"/>
        <v>431 - Emoluments</v>
      </c>
    </row>
    <row r="680" spans="2:13">
      <c r="B680">
        <v>200</v>
      </c>
      <c r="C680" t="s">
        <v>1272</v>
      </c>
      <c r="D680">
        <v>35</v>
      </c>
      <c r="F680">
        <v>4310100</v>
      </c>
      <c r="G680" t="s">
        <v>1016</v>
      </c>
      <c r="H680" t="s">
        <v>1016</v>
      </c>
      <c r="K680" t="s">
        <v>2309</v>
      </c>
      <c r="M680" t="str">
        <f t="shared" si="10"/>
        <v>4310100 - #Emoluments</v>
      </c>
    </row>
    <row r="681" spans="2:13">
      <c r="B681">
        <v>200</v>
      </c>
      <c r="C681" t="s">
        <v>1272</v>
      </c>
      <c r="D681">
        <v>35</v>
      </c>
      <c r="F681">
        <v>433</v>
      </c>
      <c r="G681" t="s">
        <v>2310</v>
      </c>
      <c r="H681" t="s">
        <v>2310</v>
      </c>
      <c r="K681" t="s">
        <v>2311</v>
      </c>
      <c r="M681" t="str">
        <f t="shared" si="10"/>
        <v>433 - Ecolages</v>
      </c>
    </row>
    <row r="682" spans="2:13">
      <c r="B682">
        <v>200</v>
      </c>
      <c r="C682" t="s">
        <v>1272</v>
      </c>
      <c r="D682">
        <v>35</v>
      </c>
      <c r="F682">
        <v>4330100</v>
      </c>
      <c r="G682" t="s">
        <v>1017</v>
      </c>
      <c r="H682" t="s">
        <v>1017</v>
      </c>
      <c r="K682" t="s">
        <v>2312</v>
      </c>
      <c r="M682" t="str">
        <f t="shared" si="10"/>
        <v>4330100 - #Taxes encadrement</v>
      </c>
    </row>
    <row r="683" spans="2:13">
      <c r="B683">
        <v>200</v>
      </c>
      <c r="C683" t="s">
        <v>1272</v>
      </c>
      <c r="D683">
        <v>35</v>
      </c>
      <c r="F683">
        <v>4330200</v>
      </c>
      <c r="G683" t="s">
        <v>1018</v>
      </c>
      <c r="H683" t="s">
        <v>1018</v>
      </c>
      <c r="K683" t="s">
        <v>2313</v>
      </c>
      <c r="M683" t="str">
        <f t="shared" si="10"/>
        <v>4330200 - #Taxes fixes</v>
      </c>
    </row>
    <row r="684" spans="2:13">
      <c r="B684">
        <v>200</v>
      </c>
      <c r="C684" t="s">
        <v>1272</v>
      </c>
      <c r="D684">
        <v>35</v>
      </c>
      <c r="F684">
        <v>4330300</v>
      </c>
      <c r="G684" t="s">
        <v>1019</v>
      </c>
      <c r="H684" t="s">
        <v>1019</v>
      </c>
      <c r="K684" t="s">
        <v>2314</v>
      </c>
      <c r="M684" t="str">
        <f t="shared" si="10"/>
        <v>4330300 - #Taxes auditeurs</v>
      </c>
    </row>
    <row r="685" spans="2:13">
      <c r="B685">
        <v>200</v>
      </c>
      <c r="C685" t="s">
        <v>1272</v>
      </c>
      <c r="D685">
        <v>35</v>
      </c>
      <c r="F685">
        <v>4330400</v>
      </c>
      <c r="G685" t="s">
        <v>1020</v>
      </c>
      <c r="H685" t="s">
        <v>1021</v>
      </c>
      <c r="K685" t="s">
        <v>2315</v>
      </c>
      <c r="M685" t="str">
        <f t="shared" si="10"/>
        <v>4330400 - #Taxes participation HES</v>
      </c>
    </row>
    <row r="686" spans="2:13">
      <c r="B686">
        <v>200</v>
      </c>
      <c r="C686" t="s">
        <v>1272</v>
      </c>
      <c r="D686">
        <v>35</v>
      </c>
      <c r="F686">
        <v>4330600</v>
      </c>
      <c r="G686" t="s">
        <v>1022</v>
      </c>
      <c r="H686" t="s">
        <v>1023</v>
      </c>
      <c r="K686" t="s">
        <v>2316</v>
      </c>
      <c r="M686" t="str">
        <f t="shared" si="10"/>
        <v>4330600 - #Inscriptions diverses</v>
      </c>
    </row>
    <row r="687" spans="2:13">
      <c r="B687">
        <v>200</v>
      </c>
      <c r="C687" t="s">
        <v>1272</v>
      </c>
      <c r="D687">
        <v>35</v>
      </c>
      <c r="F687">
        <v>4330700</v>
      </c>
      <c r="G687" t="s">
        <v>2317</v>
      </c>
      <c r="H687" t="s">
        <v>2318</v>
      </c>
      <c r="K687" t="s">
        <v>2319</v>
      </c>
      <c r="M687" t="str">
        <f t="shared" si="10"/>
        <v>4330700 - #n.a. inscriptions diverses</v>
      </c>
    </row>
    <row r="688" spans="2:13">
      <c r="B688">
        <v>200</v>
      </c>
      <c r="C688" t="s">
        <v>1272</v>
      </c>
      <c r="D688">
        <v>35</v>
      </c>
      <c r="F688">
        <v>4330800</v>
      </c>
      <c r="G688" t="s">
        <v>1024</v>
      </c>
      <c r="H688" t="s">
        <v>1025</v>
      </c>
      <c r="K688" t="s">
        <v>2320</v>
      </c>
      <c r="M688" t="str">
        <f t="shared" si="10"/>
        <v>4330800 - #Inscriptions Cours d'été</v>
      </c>
    </row>
    <row r="689" spans="2:13">
      <c r="B689">
        <v>200</v>
      </c>
      <c r="C689" t="s">
        <v>1272</v>
      </c>
      <c r="D689">
        <v>35</v>
      </c>
      <c r="F689">
        <v>434</v>
      </c>
      <c r="G689" t="s">
        <v>2321</v>
      </c>
      <c r="H689" t="s">
        <v>2322</v>
      </c>
      <c r="K689" t="s">
        <v>2323</v>
      </c>
      <c r="M689" t="str">
        <f t="shared" si="10"/>
        <v>434 - Prestations de services</v>
      </c>
    </row>
    <row r="690" spans="2:13">
      <c r="B690">
        <v>200</v>
      </c>
      <c r="C690" t="s">
        <v>1272</v>
      </c>
      <c r="D690">
        <v>35</v>
      </c>
      <c r="F690">
        <v>4341</v>
      </c>
      <c r="G690" t="s">
        <v>2324</v>
      </c>
      <c r="H690" t="s">
        <v>2324</v>
      </c>
      <c r="K690" t="s">
        <v>2325</v>
      </c>
      <c r="M690" t="str">
        <f t="shared" si="10"/>
        <v>4341 - Recettes dentaires</v>
      </c>
    </row>
    <row r="691" spans="2:13">
      <c r="B691">
        <v>200</v>
      </c>
      <c r="C691" t="s">
        <v>1272</v>
      </c>
      <c r="D691">
        <v>35</v>
      </c>
      <c r="F691">
        <v>4341000</v>
      </c>
      <c r="G691" t="s">
        <v>1026</v>
      </c>
      <c r="H691" t="s">
        <v>1026</v>
      </c>
      <c r="K691" t="s">
        <v>2326</v>
      </c>
      <c r="M691" t="str">
        <f t="shared" si="10"/>
        <v>4341000 - #Soins dentaires</v>
      </c>
    </row>
    <row r="692" spans="2:13">
      <c r="B692">
        <v>200</v>
      </c>
      <c r="C692" t="s">
        <v>1272</v>
      </c>
      <c r="D692">
        <v>35</v>
      </c>
      <c r="F692">
        <v>4341010</v>
      </c>
      <c r="G692" t="s">
        <v>1027</v>
      </c>
      <c r="H692" t="s">
        <v>1028</v>
      </c>
      <c r="K692" t="s">
        <v>2327</v>
      </c>
      <c r="M692" t="str">
        <f t="shared" si="10"/>
        <v>4341010 - #Abattements sociaux en SMD</v>
      </c>
    </row>
    <row r="693" spans="2:13">
      <c r="B693">
        <v>200</v>
      </c>
      <c r="C693" t="s">
        <v>1272</v>
      </c>
      <c r="D693">
        <v>35</v>
      </c>
      <c r="F693">
        <v>4341020</v>
      </c>
      <c r="G693" t="s">
        <v>1029</v>
      </c>
      <c r="H693" t="s">
        <v>1030</v>
      </c>
      <c r="K693" t="s">
        <v>2328</v>
      </c>
      <c r="M693" t="str">
        <f t="shared" si="10"/>
        <v>4341020 - #Abattement soins gratuits</v>
      </c>
    </row>
    <row r="694" spans="2:13">
      <c r="B694">
        <v>200</v>
      </c>
      <c r="C694" t="s">
        <v>1272</v>
      </c>
      <c r="D694">
        <v>35</v>
      </c>
      <c r="F694">
        <v>4341030</v>
      </c>
      <c r="G694" t="s">
        <v>1031</v>
      </c>
      <c r="H694" t="s">
        <v>1032</v>
      </c>
      <c r="K694" t="s">
        <v>2329</v>
      </c>
      <c r="M694" t="str">
        <f t="shared" si="10"/>
        <v>4341030 - #Abattement radio OPT</v>
      </c>
    </row>
    <row r="695" spans="2:13">
      <c r="B695">
        <v>200</v>
      </c>
      <c r="C695" t="s">
        <v>1272</v>
      </c>
      <c r="D695">
        <v>35</v>
      </c>
      <c r="F695">
        <v>4341050</v>
      </c>
      <c r="G695" t="s">
        <v>1033</v>
      </c>
      <c r="H695" t="s">
        <v>1033</v>
      </c>
      <c r="K695" t="s">
        <v>2330</v>
      </c>
      <c r="M695" t="str">
        <f t="shared" si="10"/>
        <v>4341050 - #Soins TARMED</v>
      </c>
    </row>
    <row r="696" spans="2:13">
      <c r="B696">
        <v>200</v>
      </c>
      <c r="C696" t="s">
        <v>1272</v>
      </c>
      <c r="D696">
        <v>35</v>
      </c>
      <c r="F696">
        <v>4341100</v>
      </c>
      <c r="G696" t="s">
        <v>1034</v>
      </c>
      <c r="H696" t="s">
        <v>1034</v>
      </c>
      <c r="K696" t="s">
        <v>2331</v>
      </c>
      <c r="M696" t="str">
        <f t="shared" si="10"/>
        <v>4341100 - #Prothèses SMD</v>
      </c>
    </row>
    <row r="697" spans="2:13">
      <c r="B697">
        <v>200</v>
      </c>
      <c r="C697" t="s">
        <v>1272</v>
      </c>
      <c r="D697">
        <v>35</v>
      </c>
      <c r="F697">
        <v>4341110</v>
      </c>
      <c r="G697" t="s">
        <v>1035</v>
      </c>
      <c r="H697" t="s">
        <v>1036</v>
      </c>
      <c r="K697" t="s">
        <v>2332</v>
      </c>
      <c r="M697" t="str">
        <f t="shared" si="10"/>
        <v>4341110 - #Prothèses laboratoires extérieurs</v>
      </c>
    </row>
    <row r="698" spans="2:13">
      <c r="B698">
        <v>200</v>
      </c>
      <c r="C698" t="s">
        <v>1272</v>
      </c>
      <c r="D698">
        <v>35</v>
      </c>
      <c r="F698">
        <v>4341200</v>
      </c>
      <c r="G698" t="s">
        <v>1037</v>
      </c>
      <c r="H698" t="s">
        <v>1037</v>
      </c>
      <c r="K698" t="s">
        <v>2333</v>
      </c>
      <c r="M698" t="str">
        <f t="shared" si="10"/>
        <v>4341200 - #Recettes implants</v>
      </c>
    </row>
    <row r="699" spans="2:13">
      <c r="B699">
        <v>200</v>
      </c>
      <c r="C699" t="s">
        <v>1272</v>
      </c>
      <c r="D699">
        <v>35</v>
      </c>
      <c r="F699">
        <v>4341300</v>
      </c>
      <c r="G699" t="s">
        <v>1038</v>
      </c>
      <c r="H699" t="s">
        <v>1039</v>
      </c>
      <c r="K699" t="s">
        <v>2334</v>
      </c>
      <c r="M699" t="str">
        <f t="shared" si="10"/>
        <v>4341300 - #Location cabinets dentaires</v>
      </c>
    </row>
    <row r="700" spans="2:13">
      <c r="B700">
        <v>200</v>
      </c>
      <c r="C700" t="s">
        <v>1272</v>
      </c>
      <c r="D700">
        <v>35</v>
      </c>
      <c r="F700">
        <v>4342</v>
      </c>
      <c r="G700" t="s">
        <v>2335</v>
      </c>
      <c r="H700" t="s">
        <v>2335</v>
      </c>
      <c r="K700" t="s">
        <v>2336</v>
      </c>
      <c r="M700" t="str">
        <f t="shared" si="10"/>
        <v>4342 - Analyses</v>
      </c>
    </row>
    <row r="701" spans="2:13">
      <c r="B701">
        <v>200</v>
      </c>
      <c r="C701" t="s">
        <v>1272</v>
      </c>
      <c r="D701">
        <v>35</v>
      </c>
      <c r="F701">
        <v>4342000</v>
      </c>
      <c r="G701" t="s">
        <v>1040</v>
      </c>
      <c r="H701" t="s">
        <v>1040</v>
      </c>
      <c r="K701" t="s">
        <v>2337</v>
      </c>
      <c r="M701" t="str">
        <f t="shared" si="10"/>
        <v>4342000 - #Analyses labo</v>
      </c>
    </row>
    <row r="702" spans="2:13">
      <c r="B702">
        <v>200</v>
      </c>
      <c r="C702" t="s">
        <v>1272</v>
      </c>
      <c r="D702">
        <v>35</v>
      </c>
      <c r="F702">
        <v>4342100</v>
      </c>
      <c r="G702" t="s">
        <v>1041</v>
      </c>
      <c r="H702" t="s">
        <v>1042</v>
      </c>
      <c r="K702" t="s">
        <v>2338</v>
      </c>
      <c r="M702" t="str">
        <f t="shared" si="10"/>
        <v>4342100 - #Analyses médicales / consultations</v>
      </c>
    </row>
    <row r="703" spans="2:13">
      <c r="B703">
        <v>200</v>
      </c>
      <c r="C703" t="s">
        <v>1272</v>
      </c>
      <c r="D703">
        <v>35</v>
      </c>
      <c r="F703">
        <v>4343000</v>
      </c>
      <c r="G703" t="s">
        <v>1043</v>
      </c>
      <c r="H703" t="s">
        <v>1044</v>
      </c>
      <c r="K703" t="s">
        <v>2339</v>
      </c>
      <c r="M703" t="str">
        <f t="shared" si="10"/>
        <v>4343000 - #Prestations informatiques</v>
      </c>
    </row>
    <row r="704" spans="2:13">
      <c r="B704">
        <v>200</v>
      </c>
      <c r="C704" t="s">
        <v>1272</v>
      </c>
      <c r="D704">
        <v>35</v>
      </c>
      <c r="F704">
        <v>4344000</v>
      </c>
      <c r="G704" t="s">
        <v>1045</v>
      </c>
      <c r="H704" t="s">
        <v>1046</v>
      </c>
      <c r="K704" t="s">
        <v>2340</v>
      </c>
      <c r="M704" t="str">
        <f t="shared" si="10"/>
        <v>4344000 - #Location matériel divers</v>
      </c>
    </row>
    <row r="705" spans="2:13">
      <c r="B705">
        <v>200</v>
      </c>
      <c r="C705" t="s">
        <v>1272</v>
      </c>
      <c r="D705">
        <v>35</v>
      </c>
      <c r="F705">
        <v>4344100</v>
      </c>
      <c r="G705" t="s">
        <v>915</v>
      </c>
      <c r="H705" t="s">
        <v>916</v>
      </c>
      <c r="K705" t="s">
        <v>2218</v>
      </c>
      <c r="M705" t="str">
        <f t="shared" si="10"/>
        <v>4344100 - #Loyers chambres, studios</v>
      </c>
    </row>
    <row r="706" spans="2:13">
      <c r="B706">
        <v>200</v>
      </c>
      <c r="C706" t="s">
        <v>1272</v>
      </c>
      <c r="D706">
        <v>35</v>
      </c>
      <c r="F706">
        <v>4344200</v>
      </c>
      <c r="G706" t="s">
        <v>919</v>
      </c>
      <c r="H706" t="s">
        <v>2341</v>
      </c>
      <c r="K706" t="s">
        <v>2220</v>
      </c>
      <c r="M706" t="str">
        <f t="shared" si="10"/>
        <v>4344200 - #Location appartements étudiants (FULE)</v>
      </c>
    </row>
    <row r="707" spans="2:13">
      <c r="B707">
        <v>200</v>
      </c>
      <c r="C707" t="s">
        <v>1272</v>
      </c>
      <c r="D707">
        <v>35</v>
      </c>
      <c r="F707">
        <v>4344300</v>
      </c>
      <c r="G707" t="s">
        <v>1048</v>
      </c>
      <c r="H707" t="s">
        <v>1048</v>
      </c>
      <c r="K707" t="s">
        <v>2342</v>
      </c>
      <c r="M707" t="str">
        <f t="shared" si="10"/>
        <v>4344300 - #Location parkings</v>
      </c>
    </row>
    <row r="708" spans="2:13">
      <c r="B708">
        <v>200</v>
      </c>
      <c r="C708" t="s">
        <v>1272</v>
      </c>
      <c r="D708">
        <v>35</v>
      </c>
      <c r="F708">
        <v>4344400</v>
      </c>
      <c r="G708" t="s">
        <v>1049</v>
      </c>
      <c r="H708" t="s">
        <v>1049</v>
      </c>
      <c r="K708" t="s">
        <v>2343</v>
      </c>
      <c r="M708" t="str">
        <f t="shared" si="10"/>
        <v>4344400 - #Loyers bâtiments</v>
      </c>
    </row>
    <row r="709" spans="2:13">
      <c r="B709">
        <v>200</v>
      </c>
      <c r="C709" t="s">
        <v>1272</v>
      </c>
      <c r="D709">
        <v>35</v>
      </c>
      <c r="F709">
        <v>4344500</v>
      </c>
      <c r="G709" t="s">
        <v>1050</v>
      </c>
      <c r="H709" t="s">
        <v>1050</v>
      </c>
      <c r="K709" t="s">
        <v>2344</v>
      </c>
      <c r="M709" t="str">
        <f t="shared" si="10"/>
        <v>4344500 - #Loyers redevance</v>
      </c>
    </row>
    <row r="710" spans="2:13">
      <c r="B710">
        <v>200</v>
      </c>
      <c r="C710" t="s">
        <v>1272</v>
      </c>
      <c r="D710">
        <v>35</v>
      </c>
      <c r="F710">
        <v>4345000</v>
      </c>
      <c r="G710" t="s">
        <v>1051</v>
      </c>
      <c r="H710" t="s">
        <v>1052</v>
      </c>
      <c r="K710" t="s">
        <v>2345</v>
      </c>
      <c r="M710" t="str">
        <f t="shared" si="10"/>
        <v>4345000 - #Cotisation entr. pour publicité</v>
      </c>
    </row>
    <row r="711" spans="2:13">
      <c r="B711">
        <v>200</v>
      </c>
      <c r="C711" t="s">
        <v>1272</v>
      </c>
      <c r="D711">
        <v>35</v>
      </c>
      <c r="F711">
        <v>4346000</v>
      </c>
      <c r="G711" t="s">
        <v>2346</v>
      </c>
      <c r="H711" t="s">
        <v>2347</v>
      </c>
      <c r="K711" t="s">
        <v>2348</v>
      </c>
      <c r="M711" t="str">
        <f t="shared" si="10"/>
        <v>4346000 - #Contrat maintenance appareils scient.</v>
      </c>
    </row>
    <row r="712" spans="2:13">
      <c r="B712">
        <v>200</v>
      </c>
      <c r="C712" t="s">
        <v>1272</v>
      </c>
      <c r="D712">
        <v>35</v>
      </c>
      <c r="F712">
        <v>4347000</v>
      </c>
      <c r="G712" t="s">
        <v>1053</v>
      </c>
      <c r="H712" t="s">
        <v>1054</v>
      </c>
      <c r="K712" t="s">
        <v>2349</v>
      </c>
      <c r="M712" t="str">
        <f t="shared" ref="M712:M775" si="11">F712&amp;" "&amp;"-"&amp;" "&amp;H712</f>
        <v>4347000 - #Mise à disposition de pers. à des tiers</v>
      </c>
    </row>
    <row r="713" spans="2:13">
      <c r="B713">
        <v>200</v>
      </c>
      <c r="C713" t="s">
        <v>1272</v>
      </c>
      <c r="D713">
        <v>35</v>
      </c>
      <c r="F713">
        <v>4347050</v>
      </c>
      <c r="G713" t="s">
        <v>1055</v>
      </c>
      <c r="H713" t="s">
        <v>1055</v>
      </c>
      <c r="K713" t="s">
        <v>2350</v>
      </c>
      <c r="M713" t="str">
        <f t="shared" si="11"/>
        <v>4347050 - #Dédommagement EPM</v>
      </c>
    </row>
    <row r="714" spans="2:13">
      <c r="B714">
        <v>200</v>
      </c>
      <c r="C714" t="s">
        <v>1272</v>
      </c>
      <c r="D714">
        <v>35</v>
      </c>
      <c r="F714">
        <v>4347100</v>
      </c>
      <c r="G714" t="s">
        <v>2351</v>
      </c>
      <c r="H714" t="s">
        <v>2352</v>
      </c>
      <c r="K714" t="s">
        <v>2353</v>
      </c>
      <c r="M714" t="str">
        <f t="shared" si="11"/>
        <v>4347100 - #Commission 7,5% émoluments en produits</v>
      </c>
    </row>
    <row r="715" spans="2:13">
      <c r="B715">
        <v>200</v>
      </c>
      <c r="C715" t="s">
        <v>1272</v>
      </c>
      <c r="D715">
        <v>35</v>
      </c>
      <c r="F715">
        <v>4347110</v>
      </c>
      <c r="G715" t="s">
        <v>2354</v>
      </c>
      <c r="H715" t="s">
        <v>2355</v>
      </c>
      <c r="K715" t="s">
        <v>2356</v>
      </c>
      <c r="M715" t="str">
        <f t="shared" si="11"/>
        <v>4347110 - #Commission 10-20% prestations en produit</v>
      </c>
    </row>
    <row r="716" spans="2:13">
      <c r="B716">
        <v>200</v>
      </c>
      <c r="C716" t="s">
        <v>1272</v>
      </c>
      <c r="D716">
        <v>35</v>
      </c>
      <c r="F716">
        <v>4347120</v>
      </c>
      <c r="G716" t="s">
        <v>2357</v>
      </c>
      <c r="H716" t="s">
        <v>2358</v>
      </c>
      <c r="K716" t="s">
        <v>2359</v>
      </c>
      <c r="M716" t="str">
        <f t="shared" si="11"/>
        <v>4347120 - #Commission 75% du bénéfice en produits</v>
      </c>
    </row>
    <row r="717" spans="2:13">
      <c r="B717">
        <v>200</v>
      </c>
      <c r="C717" t="s">
        <v>1272</v>
      </c>
      <c r="D717">
        <v>35</v>
      </c>
      <c r="F717">
        <v>4347130</v>
      </c>
      <c r="G717" t="s">
        <v>2360</v>
      </c>
      <c r="H717" t="s">
        <v>2361</v>
      </c>
      <c r="K717" t="s">
        <v>2362</v>
      </c>
      <c r="M717" t="str">
        <f t="shared" si="11"/>
        <v>4347130 - #Commission 25% du bénéfice en produits</v>
      </c>
    </row>
    <row r="718" spans="2:13">
      <c r="B718">
        <v>200</v>
      </c>
      <c r="C718" t="s">
        <v>1272</v>
      </c>
      <c r="D718">
        <v>35</v>
      </c>
      <c r="F718">
        <v>4348000</v>
      </c>
      <c r="G718" t="s">
        <v>1060</v>
      </c>
      <c r="H718" t="s">
        <v>1060</v>
      </c>
      <c r="K718" t="s">
        <v>2363</v>
      </c>
      <c r="M718" t="str">
        <f t="shared" si="11"/>
        <v>4348000 - #Overheads recettes</v>
      </c>
    </row>
    <row r="719" spans="2:13">
      <c r="B719">
        <v>200</v>
      </c>
      <c r="C719" t="s">
        <v>1272</v>
      </c>
      <c r="D719">
        <v>35</v>
      </c>
      <c r="F719">
        <v>4348010</v>
      </c>
      <c r="G719" t="s">
        <v>1061</v>
      </c>
      <c r="H719" t="s">
        <v>1062</v>
      </c>
      <c r="K719" t="s">
        <v>2364</v>
      </c>
      <c r="M719" t="str">
        <f t="shared" si="11"/>
        <v>4348010 - #Overheads Patients Privés MD</v>
      </c>
    </row>
    <row r="720" spans="2:13">
      <c r="B720">
        <v>200</v>
      </c>
      <c r="C720" t="s">
        <v>1272</v>
      </c>
      <c r="D720">
        <v>35</v>
      </c>
      <c r="F720">
        <v>4349000</v>
      </c>
      <c r="G720" t="s">
        <v>1063</v>
      </c>
      <c r="H720" t="s">
        <v>1064</v>
      </c>
      <c r="K720" t="s">
        <v>2061</v>
      </c>
      <c r="M720" t="str">
        <f t="shared" si="11"/>
        <v>4349000 - #Prestations service divers</v>
      </c>
    </row>
    <row r="721" spans="2:13">
      <c r="B721">
        <v>200</v>
      </c>
      <c r="C721" t="s">
        <v>1272</v>
      </c>
      <c r="D721">
        <v>35</v>
      </c>
      <c r="F721">
        <v>4349010</v>
      </c>
      <c r="G721" t="s">
        <v>1065</v>
      </c>
      <c r="H721" t="s">
        <v>1066</v>
      </c>
      <c r="K721" t="s">
        <v>2365</v>
      </c>
      <c r="M721" t="str">
        <f t="shared" si="11"/>
        <v>4349010 - #Honoraires Patients Privés MD</v>
      </c>
    </row>
    <row r="722" spans="2:13">
      <c r="B722">
        <v>200</v>
      </c>
      <c r="C722" t="s">
        <v>1272</v>
      </c>
      <c r="D722">
        <v>35</v>
      </c>
      <c r="F722">
        <v>435</v>
      </c>
      <c r="G722" t="s">
        <v>2138</v>
      </c>
      <c r="H722" t="s">
        <v>2138</v>
      </c>
      <c r="K722" t="s">
        <v>2366</v>
      </c>
      <c r="M722" t="str">
        <f t="shared" si="11"/>
        <v>435 - Ventes</v>
      </c>
    </row>
    <row r="723" spans="2:13">
      <c r="B723">
        <v>200</v>
      </c>
      <c r="C723" t="s">
        <v>1272</v>
      </c>
      <c r="D723">
        <v>35</v>
      </c>
      <c r="F723">
        <v>4350000</v>
      </c>
      <c r="G723" t="s">
        <v>625</v>
      </c>
      <c r="H723" t="s">
        <v>1067</v>
      </c>
      <c r="K723" t="s">
        <v>1784</v>
      </c>
      <c r="M723" t="str">
        <f t="shared" si="11"/>
        <v>4350000 - #Mandats contrats</v>
      </c>
    </row>
    <row r="724" spans="2:13">
      <c r="B724">
        <v>200</v>
      </c>
      <c r="C724" t="s">
        <v>1272</v>
      </c>
      <c r="D724">
        <v>35</v>
      </c>
      <c r="F724">
        <v>4351000</v>
      </c>
      <c r="G724" t="s">
        <v>1068</v>
      </c>
      <c r="H724" t="s">
        <v>1068</v>
      </c>
      <c r="K724" t="s">
        <v>2367</v>
      </c>
      <c r="M724" t="str">
        <f t="shared" si="11"/>
        <v>4351000 - #Produits de travaux</v>
      </c>
    </row>
    <row r="725" spans="2:13">
      <c r="B725">
        <v>200</v>
      </c>
      <c r="C725" t="s">
        <v>1272</v>
      </c>
      <c r="D725">
        <v>35</v>
      </c>
      <c r="F725">
        <v>4352000</v>
      </c>
      <c r="G725" t="s">
        <v>1069</v>
      </c>
      <c r="H725" t="s">
        <v>1069</v>
      </c>
      <c r="K725" t="s">
        <v>2368</v>
      </c>
      <c r="M725" t="str">
        <f t="shared" si="11"/>
        <v>4352000 - #Matériel divers</v>
      </c>
    </row>
    <row r="726" spans="2:13">
      <c r="B726">
        <v>200</v>
      </c>
      <c r="C726" t="s">
        <v>1272</v>
      </c>
      <c r="D726">
        <v>35</v>
      </c>
      <c r="F726">
        <v>4353000</v>
      </c>
      <c r="G726" t="s">
        <v>1070</v>
      </c>
      <c r="H726" t="s">
        <v>1071</v>
      </c>
      <c r="K726" t="s">
        <v>2369</v>
      </c>
      <c r="M726" t="str">
        <f t="shared" si="11"/>
        <v>4353000 - #Travaux reproduction</v>
      </c>
    </row>
    <row r="727" spans="2:13">
      <c r="B727">
        <v>200</v>
      </c>
      <c r="C727" t="s">
        <v>1272</v>
      </c>
      <c r="D727">
        <v>35</v>
      </c>
      <c r="F727">
        <v>4354000</v>
      </c>
      <c r="G727" t="s">
        <v>1072</v>
      </c>
      <c r="H727" t="s">
        <v>1073</v>
      </c>
      <c r="K727" t="s">
        <v>2370</v>
      </c>
      <c r="M727" t="str">
        <f t="shared" si="11"/>
        <v>4354000 - #Ventes livres, publications, prêts livres</v>
      </c>
    </row>
    <row r="728" spans="2:13">
      <c r="B728">
        <v>200</v>
      </c>
      <c r="C728" t="s">
        <v>1272</v>
      </c>
      <c r="D728">
        <v>35</v>
      </c>
      <c r="F728">
        <v>4354100</v>
      </c>
      <c r="G728" t="s">
        <v>2371</v>
      </c>
      <c r="H728" t="s">
        <v>2371</v>
      </c>
      <c r="K728" t="s">
        <v>2372</v>
      </c>
      <c r="M728" t="str">
        <f t="shared" si="11"/>
        <v>4354100 - #Ventes publications</v>
      </c>
    </row>
    <row r="729" spans="2:13">
      <c r="B729">
        <v>200</v>
      </c>
      <c r="C729" t="s">
        <v>1272</v>
      </c>
      <c r="D729">
        <v>35</v>
      </c>
      <c r="F729">
        <v>4355000</v>
      </c>
      <c r="G729" t="s">
        <v>2373</v>
      </c>
      <c r="H729" t="s">
        <v>2373</v>
      </c>
      <c r="K729" t="s">
        <v>2374</v>
      </c>
      <c r="M729" t="str">
        <f t="shared" si="11"/>
        <v>4355000 - #Ventes cafétéria</v>
      </c>
    </row>
    <row r="730" spans="2:13">
      <c r="B730">
        <v>200</v>
      </c>
      <c r="C730" t="s">
        <v>1272</v>
      </c>
      <c r="D730">
        <v>35</v>
      </c>
      <c r="F730">
        <v>4359000</v>
      </c>
      <c r="G730" t="s">
        <v>1074</v>
      </c>
      <c r="H730" t="s">
        <v>1074</v>
      </c>
      <c r="K730" t="s">
        <v>2375</v>
      </c>
      <c r="M730" t="str">
        <f t="shared" si="11"/>
        <v>4359000 - #Ventes diverses</v>
      </c>
    </row>
    <row r="731" spans="2:13">
      <c r="B731">
        <v>200</v>
      </c>
      <c r="C731" t="s">
        <v>1272</v>
      </c>
      <c r="D731">
        <v>35</v>
      </c>
      <c r="F731">
        <v>4359100</v>
      </c>
      <c r="G731" t="s">
        <v>2376</v>
      </c>
      <c r="H731" t="s">
        <v>2377</v>
      </c>
      <c r="K731" t="s">
        <v>2378</v>
      </c>
      <c r="M731" t="str">
        <f t="shared" si="11"/>
        <v>4359100 - #Ventes d'animaux</v>
      </c>
    </row>
    <row r="732" spans="2:13">
      <c r="B732">
        <v>200</v>
      </c>
      <c r="C732" t="s">
        <v>1272</v>
      </c>
      <c r="D732">
        <v>35</v>
      </c>
      <c r="F732">
        <v>436</v>
      </c>
      <c r="G732" t="s">
        <v>2379</v>
      </c>
      <c r="H732" t="s">
        <v>2379</v>
      </c>
      <c r="K732" t="s">
        <v>2380</v>
      </c>
      <c r="M732" t="str">
        <f t="shared" si="11"/>
        <v>436 - Dédommagements</v>
      </c>
    </row>
    <row r="733" spans="2:13">
      <c r="B733">
        <v>200</v>
      </c>
      <c r="C733" t="s">
        <v>1272</v>
      </c>
      <c r="D733">
        <v>35</v>
      </c>
      <c r="F733">
        <v>4360</v>
      </c>
      <c r="G733" t="s">
        <v>2275</v>
      </c>
      <c r="H733" t="s">
        <v>2275</v>
      </c>
      <c r="K733" t="s">
        <v>2276</v>
      </c>
      <c r="M733" t="str">
        <f t="shared" si="11"/>
        <v>4360 - Remboursements</v>
      </c>
    </row>
    <row r="734" spans="2:13">
      <c r="B734">
        <v>200</v>
      </c>
      <c r="C734" t="s">
        <v>1272</v>
      </c>
      <c r="D734">
        <v>35</v>
      </c>
      <c r="F734">
        <v>4360100</v>
      </c>
      <c r="G734" t="s">
        <v>1075</v>
      </c>
      <c r="H734" t="s">
        <v>1076</v>
      </c>
      <c r="K734" t="s">
        <v>2381</v>
      </c>
      <c r="M734" t="str">
        <f t="shared" si="11"/>
        <v>4360100 - #Remboursement pers.mobilisé DIP</v>
      </c>
    </row>
    <row r="735" spans="2:13">
      <c r="B735">
        <v>200</v>
      </c>
      <c r="C735" t="s">
        <v>1272</v>
      </c>
      <c r="D735">
        <v>35</v>
      </c>
      <c r="F735">
        <v>4360101</v>
      </c>
      <c r="G735" t="s">
        <v>1075</v>
      </c>
      <c r="H735" t="s">
        <v>1077</v>
      </c>
      <c r="K735" t="s">
        <v>2381</v>
      </c>
      <c r="M735" t="str">
        <f t="shared" si="11"/>
        <v>4360101 - #Remboursement pers.mob non DIP</v>
      </c>
    </row>
    <row r="736" spans="2:13">
      <c r="B736">
        <v>200</v>
      </c>
      <c r="C736" t="s">
        <v>1272</v>
      </c>
      <c r="D736">
        <v>35</v>
      </c>
      <c r="F736">
        <v>4360200</v>
      </c>
      <c r="G736" t="s">
        <v>1078</v>
      </c>
      <c r="H736" t="s">
        <v>1079</v>
      </c>
      <c r="K736" t="s">
        <v>2382</v>
      </c>
      <c r="M736" t="str">
        <f t="shared" si="11"/>
        <v>4360200 - #Remboursement prestations AI</v>
      </c>
    </row>
    <row r="737" spans="2:13">
      <c r="B737">
        <v>200</v>
      </c>
      <c r="C737" t="s">
        <v>1272</v>
      </c>
      <c r="D737">
        <v>35</v>
      </c>
      <c r="F737">
        <v>4360202</v>
      </c>
      <c r="G737" t="s">
        <v>1080</v>
      </c>
      <c r="H737" t="s">
        <v>1081</v>
      </c>
      <c r="K737" t="s">
        <v>2383</v>
      </c>
      <c r="M737" t="str">
        <f t="shared" si="11"/>
        <v>4360202 - #Participation perte de gain maladie</v>
      </c>
    </row>
    <row r="738" spans="2:13">
      <c r="B738">
        <v>200</v>
      </c>
      <c r="C738" t="s">
        <v>1272</v>
      </c>
      <c r="D738">
        <v>35</v>
      </c>
      <c r="F738">
        <v>4360300</v>
      </c>
      <c r="G738" t="s">
        <v>2384</v>
      </c>
      <c r="H738" t="s">
        <v>2385</v>
      </c>
      <c r="K738" t="s">
        <v>2386</v>
      </c>
      <c r="M738" t="str">
        <f t="shared" si="11"/>
        <v>4360300 - #Remboursement assurance perte gain</v>
      </c>
    </row>
    <row r="739" spans="2:13">
      <c r="B739">
        <v>200</v>
      </c>
      <c r="C739" t="s">
        <v>1272</v>
      </c>
      <c r="D739">
        <v>35</v>
      </c>
      <c r="F739">
        <v>4360301</v>
      </c>
      <c r="G739" t="s">
        <v>1082</v>
      </c>
      <c r="H739" t="s">
        <v>1083</v>
      </c>
      <c r="K739" t="s">
        <v>2387</v>
      </c>
      <c r="M739" t="str">
        <f t="shared" si="11"/>
        <v>4360301 - #Remb.assurance perte gain non DIP</v>
      </c>
    </row>
    <row r="740" spans="2:13">
      <c r="B740">
        <v>200</v>
      </c>
      <c r="C740" t="s">
        <v>1272</v>
      </c>
      <c r="D740">
        <v>35</v>
      </c>
      <c r="F740">
        <v>4360400</v>
      </c>
      <c r="G740" t="s">
        <v>1084</v>
      </c>
      <c r="H740" t="s">
        <v>1085</v>
      </c>
      <c r="K740" t="s">
        <v>2388</v>
      </c>
      <c r="M740" t="str">
        <f t="shared" si="11"/>
        <v>4360400 - #Remboursement indemnité accidents</v>
      </c>
    </row>
    <row r="741" spans="2:13">
      <c r="B741">
        <v>200</v>
      </c>
      <c r="C741" t="s">
        <v>1272</v>
      </c>
      <c r="D741">
        <v>35</v>
      </c>
      <c r="F741">
        <v>4360401</v>
      </c>
      <c r="G741" t="s">
        <v>1084</v>
      </c>
      <c r="H741" t="s">
        <v>1086</v>
      </c>
      <c r="K741" t="s">
        <v>2388</v>
      </c>
      <c r="M741" t="str">
        <f t="shared" si="11"/>
        <v>4360401 - #Remboursement indemn.acc.non DIP</v>
      </c>
    </row>
    <row r="742" spans="2:13">
      <c r="B742">
        <v>200</v>
      </c>
      <c r="C742" t="s">
        <v>1272</v>
      </c>
      <c r="D742">
        <v>35</v>
      </c>
      <c r="F742">
        <v>4360500</v>
      </c>
      <c r="G742" t="s">
        <v>1087</v>
      </c>
      <c r="H742" t="s">
        <v>1088</v>
      </c>
      <c r="K742" t="s">
        <v>2389</v>
      </c>
      <c r="M742" t="str">
        <f t="shared" si="11"/>
        <v>4360500 - #Remboursement maternité</v>
      </c>
    </row>
    <row r="743" spans="2:13">
      <c r="B743">
        <v>200</v>
      </c>
      <c r="C743" t="s">
        <v>1272</v>
      </c>
      <c r="D743">
        <v>35</v>
      </c>
      <c r="F743">
        <v>4360503</v>
      </c>
      <c r="G743" t="s">
        <v>1089</v>
      </c>
      <c r="H743" t="s">
        <v>1090</v>
      </c>
      <c r="K743" t="s">
        <v>2390</v>
      </c>
      <c r="M743" t="str">
        <f t="shared" si="11"/>
        <v>4360503 - #Remboursement trait.remboursés</v>
      </c>
    </row>
    <row r="744" spans="2:13">
      <c r="B744">
        <v>200</v>
      </c>
      <c r="C744" t="s">
        <v>1272</v>
      </c>
      <c r="D744">
        <v>35</v>
      </c>
      <c r="F744">
        <v>4361000</v>
      </c>
      <c r="G744" t="s">
        <v>1091</v>
      </c>
      <c r="H744" t="s">
        <v>1092</v>
      </c>
      <c r="K744" t="s">
        <v>2391</v>
      </c>
      <c r="M744" t="str">
        <f t="shared" si="11"/>
        <v>4361000 - #Dédommagement assurances</v>
      </c>
    </row>
    <row r="745" spans="2:13">
      <c r="B745">
        <v>200</v>
      </c>
      <c r="C745" t="s">
        <v>1272</v>
      </c>
      <c r="D745">
        <v>35</v>
      </c>
      <c r="F745">
        <v>4362000</v>
      </c>
      <c r="G745" t="s">
        <v>1093</v>
      </c>
      <c r="H745" t="s">
        <v>1093</v>
      </c>
      <c r="K745" t="s">
        <v>2392</v>
      </c>
      <c r="M745" t="str">
        <f t="shared" si="11"/>
        <v>4362000 - #Remboursement frais</v>
      </c>
    </row>
    <row r="746" spans="2:13">
      <c r="B746">
        <v>200</v>
      </c>
      <c r="C746" t="s">
        <v>1272</v>
      </c>
      <c r="D746">
        <v>35</v>
      </c>
      <c r="F746">
        <v>4364000</v>
      </c>
      <c r="G746" t="s">
        <v>1094</v>
      </c>
      <c r="H746" t="s">
        <v>1095</v>
      </c>
      <c r="K746" t="s">
        <v>2393</v>
      </c>
      <c r="M746" t="str">
        <f t="shared" si="11"/>
        <v>4364000 - #Remboursements divers étudiants</v>
      </c>
    </row>
    <row r="747" spans="2:13">
      <c r="B747">
        <v>200</v>
      </c>
      <c r="C747" t="s">
        <v>1272</v>
      </c>
      <c r="D747">
        <v>35</v>
      </c>
      <c r="F747">
        <v>4365000</v>
      </c>
      <c r="G747" t="s">
        <v>1096</v>
      </c>
      <c r="H747" t="s">
        <v>2394</v>
      </c>
      <c r="K747" t="s">
        <v>2395</v>
      </c>
      <c r="M747" t="str">
        <f t="shared" si="11"/>
        <v>4365000 - #Remboursement prêt sur fonds privés</v>
      </c>
    </row>
    <row r="748" spans="2:13">
      <c r="B748">
        <v>200</v>
      </c>
      <c r="C748" t="s">
        <v>1272</v>
      </c>
      <c r="D748">
        <v>35</v>
      </c>
      <c r="F748">
        <v>4366000</v>
      </c>
      <c r="G748" t="s">
        <v>1098</v>
      </c>
      <c r="H748" t="s">
        <v>1098</v>
      </c>
      <c r="K748" t="s">
        <v>2396</v>
      </c>
      <c r="M748" t="str">
        <f t="shared" si="11"/>
        <v>4366000 - #Recettes téléphone</v>
      </c>
    </row>
    <row r="749" spans="2:13">
      <c r="B749">
        <v>200</v>
      </c>
      <c r="C749" t="s">
        <v>1272</v>
      </c>
      <c r="D749">
        <v>35</v>
      </c>
      <c r="F749">
        <v>4368100</v>
      </c>
      <c r="G749" t="s">
        <v>1055</v>
      </c>
      <c r="H749" t="s">
        <v>1055</v>
      </c>
      <c r="K749" t="s">
        <v>2350</v>
      </c>
      <c r="M749" t="str">
        <f t="shared" si="11"/>
        <v>4368100 - #Dédommagement EPM</v>
      </c>
    </row>
    <row r="750" spans="2:13">
      <c r="B750">
        <v>200</v>
      </c>
      <c r="C750" t="s">
        <v>1272</v>
      </c>
      <c r="D750">
        <v>35</v>
      </c>
      <c r="F750">
        <v>439</v>
      </c>
      <c r="G750" t="s">
        <v>1011</v>
      </c>
      <c r="H750" t="s">
        <v>1011</v>
      </c>
      <c r="K750" t="s">
        <v>2299</v>
      </c>
      <c r="M750" t="str">
        <f t="shared" si="11"/>
        <v>439 - Autres recettes</v>
      </c>
    </row>
    <row r="751" spans="2:13">
      <c r="B751">
        <v>200</v>
      </c>
      <c r="C751" t="s">
        <v>1272</v>
      </c>
      <c r="D751">
        <v>35</v>
      </c>
      <c r="F751">
        <v>4390100</v>
      </c>
      <c r="G751" t="s">
        <v>2397</v>
      </c>
      <c r="H751" t="s">
        <v>2398</v>
      </c>
      <c r="K751" t="s">
        <v>2399</v>
      </c>
      <c r="M751" t="str">
        <f t="shared" si="11"/>
        <v>4390100 - #Droits d’auteur/brevets</v>
      </c>
    </row>
    <row r="752" spans="2:13">
      <c r="B752">
        <v>200</v>
      </c>
      <c r="C752" t="s">
        <v>1272</v>
      </c>
      <c r="D752">
        <v>35</v>
      </c>
      <c r="F752">
        <v>4390200</v>
      </c>
      <c r="G752" t="s">
        <v>1101</v>
      </c>
      <c r="H752" t="s">
        <v>1101</v>
      </c>
      <c r="K752" t="s">
        <v>2400</v>
      </c>
      <c r="M752" t="str">
        <f t="shared" si="11"/>
        <v>4390200 - #Autres recettes</v>
      </c>
    </row>
    <row r="753" spans="2:13">
      <c r="B753">
        <v>200</v>
      </c>
      <c r="C753" t="s">
        <v>1272</v>
      </c>
      <c r="D753">
        <v>35</v>
      </c>
      <c r="F753">
        <v>4390300</v>
      </c>
      <c r="G753" t="s">
        <v>1102</v>
      </c>
      <c r="H753" t="s">
        <v>1103</v>
      </c>
      <c r="K753" t="s">
        <v>2401</v>
      </c>
      <c r="M753" t="str">
        <f t="shared" si="11"/>
        <v>4390300 - #Dissolution Prov.PAT</v>
      </c>
    </row>
    <row r="754" spans="2:13">
      <c r="B754">
        <v>200</v>
      </c>
      <c r="C754" t="s">
        <v>1272</v>
      </c>
      <c r="D754">
        <v>35</v>
      </c>
      <c r="F754">
        <v>4390301</v>
      </c>
      <c r="G754" t="s">
        <v>1104</v>
      </c>
      <c r="H754" t="s">
        <v>1105</v>
      </c>
      <c r="K754" t="s">
        <v>2402</v>
      </c>
      <c r="M754" t="str">
        <f t="shared" si="11"/>
        <v>4390301 - Dons et legs entreprises publiques</v>
      </c>
    </row>
    <row r="755" spans="2:13">
      <c r="B755">
        <v>200</v>
      </c>
      <c r="C755" t="s">
        <v>1272</v>
      </c>
      <c r="D755">
        <v>35</v>
      </c>
      <c r="F755">
        <v>4390302</v>
      </c>
      <c r="G755" t="s">
        <v>1106</v>
      </c>
      <c r="H755" t="s">
        <v>1107</v>
      </c>
      <c r="K755" t="s">
        <v>2403</v>
      </c>
      <c r="M755" t="str">
        <f t="shared" si="11"/>
        <v>4390302 - Dons et legs entreprises privées non lucratif</v>
      </c>
    </row>
    <row r="756" spans="2:13">
      <c r="B756">
        <v>200</v>
      </c>
      <c r="C756" t="s">
        <v>1272</v>
      </c>
      <c r="D756">
        <v>35</v>
      </c>
      <c r="F756">
        <v>4390303</v>
      </c>
      <c r="G756" t="s">
        <v>1108</v>
      </c>
      <c r="H756" t="s">
        <v>1109</v>
      </c>
      <c r="K756" t="s">
        <v>2404</v>
      </c>
      <c r="M756" t="str">
        <f t="shared" si="11"/>
        <v>4390303 - Dons et legs entreprises privées lucratif</v>
      </c>
    </row>
    <row r="757" spans="2:13">
      <c r="B757">
        <v>200</v>
      </c>
      <c r="C757" t="s">
        <v>1272</v>
      </c>
      <c r="D757">
        <v>35</v>
      </c>
      <c r="F757">
        <v>4390304</v>
      </c>
      <c r="G757" t="s">
        <v>1110</v>
      </c>
      <c r="H757" t="s">
        <v>1111</v>
      </c>
      <c r="K757" t="s">
        <v>2405</v>
      </c>
      <c r="M757" t="str">
        <f t="shared" si="11"/>
        <v>4390304 - Rbt dons et legs entreprises publiques</v>
      </c>
    </row>
    <row r="758" spans="2:13">
      <c r="B758">
        <v>200</v>
      </c>
      <c r="C758" t="s">
        <v>1272</v>
      </c>
      <c r="D758">
        <v>35</v>
      </c>
      <c r="F758">
        <v>4390305</v>
      </c>
      <c r="G758" t="s">
        <v>1112</v>
      </c>
      <c r="H758" t="s">
        <v>1113</v>
      </c>
      <c r="K758" t="s">
        <v>2406</v>
      </c>
      <c r="M758" t="str">
        <f t="shared" si="11"/>
        <v>4390305 - Rbt dons et legs entreprises privées non lucratif</v>
      </c>
    </row>
    <row r="759" spans="2:13">
      <c r="B759">
        <v>200</v>
      </c>
      <c r="C759" t="s">
        <v>1272</v>
      </c>
      <c r="D759">
        <v>35</v>
      </c>
      <c r="F759">
        <v>4390306</v>
      </c>
      <c r="G759" t="s">
        <v>1114</v>
      </c>
      <c r="H759" t="s">
        <v>1115</v>
      </c>
      <c r="K759" t="s">
        <v>2407</v>
      </c>
      <c r="M759" t="str">
        <f t="shared" si="11"/>
        <v>4390306 - Rbt dons et legs entreprises privées lucratif</v>
      </c>
    </row>
    <row r="760" spans="2:13">
      <c r="B760">
        <v>200</v>
      </c>
      <c r="C760" t="s">
        <v>1272</v>
      </c>
      <c r="D760">
        <v>35</v>
      </c>
      <c r="F760">
        <v>4390310</v>
      </c>
      <c r="G760" t="s">
        <v>1116</v>
      </c>
      <c r="H760" t="s">
        <v>1117</v>
      </c>
      <c r="K760" t="s">
        <v>2408</v>
      </c>
      <c r="M760" t="str">
        <f t="shared" si="11"/>
        <v>4390310 - #Dissolution Prov.ENS</v>
      </c>
    </row>
    <row r="761" spans="2:13">
      <c r="B761">
        <v>200</v>
      </c>
      <c r="C761" t="s">
        <v>1272</v>
      </c>
      <c r="D761">
        <v>35</v>
      </c>
      <c r="F761">
        <v>4390881</v>
      </c>
      <c r="G761" t="s">
        <v>1118</v>
      </c>
      <c r="H761" t="s">
        <v>1119</v>
      </c>
      <c r="K761" t="s">
        <v>2409</v>
      </c>
      <c r="M761" t="str">
        <f t="shared" si="11"/>
        <v>4390881 - Dissolution provisions PAT</v>
      </c>
    </row>
    <row r="762" spans="2:13">
      <c r="B762">
        <v>200</v>
      </c>
      <c r="C762" t="s">
        <v>1272</v>
      </c>
      <c r="D762">
        <v>35</v>
      </c>
      <c r="F762">
        <v>4390882</v>
      </c>
      <c r="G762" t="s">
        <v>1121</v>
      </c>
      <c r="H762" t="s">
        <v>1122</v>
      </c>
      <c r="K762" t="s">
        <v>2410</v>
      </c>
      <c r="M762" t="str">
        <f t="shared" si="11"/>
        <v>4390882 - Dissolution provisions PENS</v>
      </c>
    </row>
    <row r="763" spans="2:13">
      <c r="B763">
        <v>200</v>
      </c>
      <c r="C763" t="s">
        <v>1272</v>
      </c>
      <c r="D763">
        <v>35</v>
      </c>
      <c r="F763">
        <v>4390990</v>
      </c>
      <c r="G763" t="s">
        <v>1124</v>
      </c>
      <c r="H763" t="s">
        <v>1124</v>
      </c>
      <c r="K763" t="s">
        <v>2411</v>
      </c>
      <c r="M763" t="str">
        <f t="shared" si="11"/>
        <v>4390990 - Remboursement frais</v>
      </c>
    </row>
    <row r="764" spans="2:13">
      <c r="B764">
        <v>200</v>
      </c>
      <c r="C764" t="s">
        <v>1272</v>
      </c>
      <c r="D764">
        <v>35</v>
      </c>
      <c r="F764">
        <v>4390991</v>
      </c>
      <c r="G764" t="s">
        <v>1126</v>
      </c>
      <c r="H764" t="s">
        <v>1127</v>
      </c>
      <c r="K764" t="s">
        <v>2412</v>
      </c>
      <c r="M764" t="str">
        <f t="shared" si="11"/>
        <v>4390991 - Gain de change sur exploitation</v>
      </c>
    </row>
    <row r="765" spans="2:13">
      <c r="B765">
        <v>200</v>
      </c>
      <c r="C765" t="s">
        <v>1272</v>
      </c>
      <c r="D765">
        <v>35</v>
      </c>
      <c r="F765">
        <v>4390992</v>
      </c>
      <c r="G765" t="s">
        <v>1126</v>
      </c>
      <c r="H765" t="s">
        <v>1127</v>
      </c>
      <c r="K765" t="s">
        <v>2412</v>
      </c>
      <c r="M765" t="str">
        <f t="shared" si="11"/>
        <v>4390992 - Gain de change sur exploitation</v>
      </c>
    </row>
    <row r="766" spans="2:13">
      <c r="B766">
        <v>200</v>
      </c>
      <c r="C766" t="s">
        <v>1272</v>
      </c>
      <c r="D766">
        <v>35</v>
      </c>
      <c r="F766">
        <v>44</v>
      </c>
      <c r="G766" t="s">
        <v>2204</v>
      </c>
      <c r="H766" t="s">
        <v>2204</v>
      </c>
      <c r="K766" t="s">
        <v>2205</v>
      </c>
      <c r="M766" t="str">
        <f t="shared" si="11"/>
        <v>44 - Revenus financiers</v>
      </c>
    </row>
    <row r="767" spans="2:13">
      <c r="B767">
        <v>200</v>
      </c>
      <c r="C767" t="s">
        <v>1272</v>
      </c>
      <c r="D767">
        <v>35</v>
      </c>
      <c r="F767">
        <v>440</v>
      </c>
      <c r="G767" t="s">
        <v>2413</v>
      </c>
      <c r="H767" t="s">
        <v>2414</v>
      </c>
      <c r="K767" t="s">
        <v>2415</v>
      </c>
      <c r="M767" t="str">
        <f t="shared" si="11"/>
        <v>440 - Revenus des intérêts courants</v>
      </c>
    </row>
    <row r="768" spans="2:13">
      <c r="B768">
        <v>200</v>
      </c>
      <c r="C768" t="s">
        <v>1272</v>
      </c>
      <c r="D768">
        <v>35</v>
      </c>
      <c r="F768">
        <v>4400000</v>
      </c>
      <c r="G768" t="s">
        <v>1129</v>
      </c>
      <c r="H768" t="s">
        <v>1129</v>
      </c>
      <c r="K768" t="s">
        <v>2416</v>
      </c>
      <c r="M768" t="str">
        <f t="shared" si="11"/>
        <v>4400000 - Intérêts bancaires</v>
      </c>
    </row>
    <row r="769" spans="2:13">
      <c r="B769">
        <v>200</v>
      </c>
      <c r="C769" t="s">
        <v>1272</v>
      </c>
      <c r="D769">
        <v>35</v>
      </c>
      <c r="F769">
        <v>4401001</v>
      </c>
      <c r="G769" t="s">
        <v>1130</v>
      </c>
      <c r="H769" t="s">
        <v>1131</v>
      </c>
      <c r="K769" t="s">
        <v>2417</v>
      </c>
      <c r="M769" t="str">
        <f t="shared" si="11"/>
        <v>4401001 - Gain de change sur c/c</v>
      </c>
    </row>
    <row r="770" spans="2:13">
      <c r="B770">
        <v>200</v>
      </c>
      <c r="C770" t="s">
        <v>1272</v>
      </c>
      <c r="D770">
        <v>35</v>
      </c>
      <c r="F770">
        <v>4402000</v>
      </c>
      <c r="G770" t="s">
        <v>1132</v>
      </c>
      <c r="H770" t="s">
        <v>1132</v>
      </c>
      <c r="K770" t="s">
        <v>2418</v>
      </c>
      <c r="M770" t="str">
        <f t="shared" si="11"/>
        <v>4402000 - Revenus titres</v>
      </c>
    </row>
    <row r="771" spans="2:13">
      <c r="B771">
        <v>200</v>
      </c>
      <c r="C771" t="s">
        <v>1272</v>
      </c>
      <c r="D771">
        <v>35</v>
      </c>
      <c r="F771">
        <v>441</v>
      </c>
      <c r="G771" t="s">
        <v>2419</v>
      </c>
      <c r="H771" t="s">
        <v>2419</v>
      </c>
      <c r="K771" t="s">
        <v>2420</v>
      </c>
      <c r="M771" t="str">
        <f t="shared" si="11"/>
        <v>441 - Gains réalisés PF</v>
      </c>
    </row>
    <row r="772" spans="2:13">
      <c r="B772">
        <v>200</v>
      </c>
      <c r="C772" t="s">
        <v>1272</v>
      </c>
      <c r="D772">
        <v>35</v>
      </c>
      <c r="F772">
        <v>4410020</v>
      </c>
      <c r="G772" t="s">
        <v>1133</v>
      </c>
      <c r="H772" t="s">
        <v>1134</v>
      </c>
      <c r="K772" t="s">
        <v>2421</v>
      </c>
      <c r="M772" t="str">
        <f t="shared" si="11"/>
        <v>4410020 - Bénéfices sur ventes de titres</v>
      </c>
    </row>
    <row r="773" spans="2:13">
      <c r="B773">
        <v>200</v>
      </c>
      <c r="C773" t="s">
        <v>1272</v>
      </c>
      <c r="D773">
        <v>35</v>
      </c>
      <c r="F773">
        <v>4419101</v>
      </c>
      <c r="G773" t="s">
        <v>2422</v>
      </c>
      <c r="H773" t="s">
        <v>1136</v>
      </c>
      <c r="K773" t="s">
        <v>2423</v>
      </c>
      <c r="M773" t="str">
        <f t="shared" si="11"/>
        <v>4419101 - Bénéfices réalisés sur couverture</v>
      </c>
    </row>
    <row r="774" spans="2:13">
      <c r="B774">
        <v>200</v>
      </c>
      <c r="C774" t="s">
        <v>1272</v>
      </c>
      <c r="D774">
        <v>35</v>
      </c>
      <c r="F774">
        <v>443</v>
      </c>
      <c r="G774" t="s">
        <v>1944</v>
      </c>
      <c r="H774" t="s">
        <v>1944</v>
      </c>
      <c r="K774" t="s">
        <v>1945</v>
      </c>
      <c r="M774" t="str">
        <f t="shared" si="11"/>
        <v>443 - non défini</v>
      </c>
    </row>
    <row r="775" spans="2:13">
      <c r="B775">
        <v>200</v>
      </c>
      <c r="C775" t="s">
        <v>1272</v>
      </c>
      <c r="D775">
        <v>35</v>
      </c>
      <c r="F775">
        <v>4430000</v>
      </c>
      <c r="G775" t="s">
        <v>1137</v>
      </c>
      <c r="H775" t="s">
        <v>1138</v>
      </c>
      <c r="K775" t="s">
        <v>2424</v>
      </c>
      <c r="M775" t="str">
        <f t="shared" si="11"/>
        <v>4430000 - Produits des loyers des immeubles de placement PF</v>
      </c>
    </row>
    <row r="776" spans="2:13">
      <c r="B776">
        <v>200</v>
      </c>
      <c r="C776" t="s">
        <v>1272</v>
      </c>
      <c r="D776">
        <v>35</v>
      </c>
      <c r="F776">
        <v>444</v>
      </c>
      <c r="G776" t="s">
        <v>2425</v>
      </c>
      <c r="H776" t="s">
        <v>2426</v>
      </c>
      <c r="K776" t="s">
        <v>2427</v>
      </c>
      <c r="M776" t="str">
        <f t="shared" ref="M776:M839" si="12">F776&amp;" "&amp;"-"&amp;" "&amp;H776</f>
        <v>444 - Produits sur immob.PF</v>
      </c>
    </row>
    <row r="777" spans="2:13">
      <c r="B777">
        <v>200</v>
      </c>
      <c r="C777" t="s">
        <v>1272</v>
      </c>
      <c r="D777">
        <v>35</v>
      </c>
      <c r="F777">
        <v>4440120</v>
      </c>
      <c r="G777" t="s">
        <v>1139</v>
      </c>
      <c r="H777" t="s">
        <v>1140</v>
      </c>
      <c r="K777" t="s">
        <v>2428</v>
      </c>
      <c r="M777" t="str">
        <f t="shared" si="12"/>
        <v>4440120 - Bénéfices latents sur titres</v>
      </c>
    </row>
    <row r="778" spans="2:13">
      <c r="B778">
        <v>200</v>
      </c>
      <c r="C778" t="s">
        <v>1272</v>
      </c>
      <c r="D778">
        <v>35</v>
      </c>
      <c r="F778">
        <v>4442175</v>
      </c>
      <c r="G778" t="s">
        <v>1141</v>
      </c>
      <c r="H778" t="s">
        <v>1142</v>
      </c>
      <c r="K778" t="s">
        <v>2429</v>
      </c>
      <c r="M778" t="str">
        <f t="shared" si="12"/>
        <v>4442175 - Bénéfices latents sur couverture</v>
      </c>
    </row>
    <row r="779" spans="2:13">
      <c r="B779">
        <v>200</v>
      </c>
      <c r="C779" t="s">
        <v>1272</v>
      </c>
      <c r="D779">
        <v>35</v>
      </c>
      <c r="F779">
        <v>4443100</v>
      </c>
      <c r="G779" t="s">
        <v>1143</v>
      </c>
      <c r="H779" t="s">
        <v>1144</v>
      </c>
      <c r="K779" t="s">
        <v>2430</v>
      </c>
      <c r="M779" t="str">
        <f t="shared" si="12"/>
        <v>4443100 - Bénéfices latents sur immeubles</v>
      </c>
    </row>
    <row r="780" spans="2:13">
      <c r="B780">
        <v>200</v>
      </c>
      <c r="C780" t="s">
        <v>1272</v>
      </c>
      <c r="D780">
        <v>35</v>
      </c>
      <c r="F780">
        <v>4450100</v>
      </c>
      <c r="G780" t="s">
        <v>1145</v>
      </c>
      <c r="H780" t="s">
        <v>1146</v>
      </c>
      <c r="K780" t="s">
        <v>2431</v>
      </c>
      <c r="M780" t="str">
        <f t="shared" si="12"/>
        <v>4450100 - Produits d'intérêts des prêts</v>
      </c>
    </row>
    <row r="781" spans="2:13">
      <c r="B781">
        <v>200</v>
      </c>
      <c r="C781" t="s">
        <v>1272</v>
      </c>
      <c r="D781">
        <v>35</v>
      </c>
      <c r="F781">
        <v>447</v>
      </c>
      <c r="G781" t="s">
        <v>2432</v>
      </c>
      <c r="H781" t="s">
        <v>2433</v>
      </c>
      <c r="K781" t="s">
        <v>2434</v>
      </c>
      <c r="M781" t="str">
        <f t="shared" si="12"/>
        <v>447 - Loyers et fermarges</v>
      </c>
    </row>
    <row r="782" spans="2:13">
      <c r="B782">
        <v>200</v>
      </c>
      <c r="C782" t="s">
        <v>1272</v>
      </c>
      <c r="D782">
        <v>35</v>
      </c>
      <c r="F782">
        <v>4470000</v>
      </c>
      <c r="G782" t="s">
        <v>2435</v>
      </c>
      <c r="H782" t="s">
        <v>2436</v>
      </c>
      <c r="K782" t="s">
        <v>2437</v>
      </c>
      <c r="M782" t="str">
        <f t="shared" si="12"/>
        <v>4470000 - Location matériel divers</v>
      </c>
    </row>
    <row r="783" spans="2:13">
      <c r="B783">
        <v>200</v>
      </c>
      <c r="C783" t="s">
        <v>1272</v>
      </c>
      <c r="D783">
        <v>35</v>
      </c>
      <c r="F783">
        <v>46</v>
      </c>
      <c r="G783" t="s">
        <v>2438</v>
      </c>
      <c r="H783" t="s">
        <v>2438</v>
      </c>
      <c r="K783" t="s">
        <v>2439</v>
      </c>
      <c r="M783" t="str">
        <f t="shared" si="12"/>
        <v>46 - Subventions acquises</v>
      </c>
    </row>
    <row r="784" spans="2:13">
      <c r="B784">
        <v>200</v>
      </c>
      <c r="C784" t="s">
        <v>1272</v>
      </c>
      <c r="D784">
        <v>35</v>
      </c>
      <c r="F784">
        <v>460</v>
      </c>
      <c r="G784" t="s">
        <v>2440</v>
      </c>
      <c r="H784" t="s">
        <v>2440</v>
      </c>
      <c r="K784" t="s">
        <v>2441</v>
      </c>
      <c r="M784" t="str">
        <f t="shared" si="12"/>
        <v>460 - Confédération</v>
      </c>
    </row>
    <row r="785" spans="2:13">
      <c r="B785">
        <v>200</v>
      </c>
      <c r="C785" t="s">
        <v>1272</v>
      </c>
      <c r="D785">
        <v>35</v>
      </c>
      <c r="F785">
        <v>4600100</v>
      </c>
      <c r="G785" t="s">
        <v>1147</v>
      </c>
      <c r="H785" t="s">
        <v>1148</v>
      </c>
      <c r="K785" t="s">
        <v>2442</v>
      </c>
      <c r="M785" t="str">
        <f t="shared" si="12"/>
        <v>4600100 - #Allocations Confédération</v>
      </c>
    </row>
    <row r="786" spans="2:13">
      <c r="B786">
        <v>200</v>
      </c>
      <c r="C786" t="s">
        <v>1272</v>
      </c>
      <c r="D786">
        <v>35</v>
      </c>
      <c r="F786">
        <v>4600150</v>
      </c>
      <c r="G786" t="s">
        <v>832</v>
      </c>
      <c r="H786" t="s">
        <v>833</v>
      </c>
      <c r="K786" t="s">
        <v>1996</v>
      </c>
      <c r="M786" t="str">
        <f t="shared" si="12"/>
        <v>4600150 - #Subvention Campus virtuel</v>
      </c>
    </row>
    <row r="787" spans="2:13">
      <c r="B787">
        <v>200</v>
      </c>
      <c r="C787" t="s">
        <v>1272</v>
      </c>
      <c r="D787">
        <v>35</v>
      </c>
      <c r="F787">
        <v>4600200</v>
      </c>
      <c r="G787" t="s">
        <v>2443</v>
      </c>
      <c r="H787" t="s">
        <v>2444</v>
      </c>
      <c r="K787" t="s">
        <v>2445</v>
      </c>
      <c r="M787" t="str">
        <f t="shared" si="12"/>
        <v>4600200 - #Subvention allocation étudiants</v>
      </c>
    </row>
    <row r="788" spans="2:13">
      <c r="B788">
        <v>200</v>
      </c>
      <c r="C788" t="s">
        <v>1272</v>
      </c>
      <c r="D788">
        <v>35</v>
      </c>
      <c r="F788">
        <v>4600300</v>
      </c>
      <c r="G788" t="s">
        <v>1149</v>
      </c>
      <c r="H788" t="s">
        <v>1149</v>
      </c>
      <c r="K788" t="s">
        <v>2446</v>
      </c>
      <c r="M788" t="str">
        <f t="shared" si="12"/>
        <v>4600300 - #OFAS, formation</v>
      </c>
    </row>
    <row r="789" spans="2:13">
      <c r="B789">
        <v>200</v>
      </c>
      <c r="C789" t="s">
        <v>1272</v>
      </c>
      <c r="D789">
        <v>35</v>
      </c>
      <c r="F789">
        <v>4600400</v>
      </c>
      <c r="G789" t="s">
        <v>1150</v>
      </c>
      <c r="H789" t="s">
        <v>1151</v>
      </c>
      <c r="K789" t="s">
        <v>2447</v>
      </c>
      <c r="M789" t="str">
        <f t="shared" si="12"/>
        <v>4600400 - #Subvention fédérale de base</v>
      </c>
    </row>
    <row r="790" spans="2:13">
      <c r="B790">
        <v>200</v>
      </c>
      <c r="C790" t="s">
        <v>1272</v>
      </c>
      <c r="D790">
        <v>35</v>
      </c>
      <c r="F790">
        <v>4600500</v>
      </c>
      <c r="G790" t="s">
        <v>2448</v>
      </c>
      <c r="H790" t="s">
        <v>2449</v>
      </c>
      <c r="K790" t="s">
        <v>2450</v>
      </c>
      <c r="M790" t="str">
        <f t="shared" si="12"/>
        <v>4600500 - #Subvention fédérale équipement</v>
      </c>
    </row>
    <row r="791" spans="2:13">
      <c r="B791">
        <v>200</v>
      </c>
      <c r="C791" t="s">
        <v>1272</v>
      </c>
      <c r="D791">
        <v>35</v>
      </c>
      <c r="F791">
        <v>4600600</v>
      </c>
      <c r="G791" t="s">
        <v>2451</v>
      </c>
      <c r="H791" t="s">
        <v>2452</v>
      </c>
      <c r="K791" t="s">
        <v>2453</v>
      </c>
      <c r="M791" t="str">
        <f t="shared" si="12"/>
        <v>4600600 - #Subvention formation continue</v>
      </c>
    </row>
    <row r="792" spans="2:13">
      <c r="B792">
        <v>200</v>
      </c>
      <c r="C792" t="s">
        <v>1272</v>
      </c>
      <c r="D792">
        <v>35</v>
      </c>
      <c r="F792">
        <v>4600700</v>
      </c>
      <c r="G792" t="s">
        <v>2454</v>
      </c>
      <c r="H792" t="s">
        <v>2455</v>
      </c>
      <c r="K792" t="s">
        <v>2456</v>
      </c>
      <c r="M792" t="str">
        <f t="shared" si="12"/>
        <v>4600700 - #Subvention spéciale formation</v>
      </c>
    </row>
    <row r="793" spans="2:13">
      <c r="B793">
        <v>200</v>
      </c>
      <c r="C793" t="s">
        <v>1272</v>
      </c>
      <c r="D793">
        <v>35</v>
      </c>
      <c r="F793">
        <v>4600800</v>
      </c>
      <c r="G793" t="s">
        <v>1152</v>
      </c>
      <c r="H793" t="s">
        <v>2000</v>
      </c>
      <c r="K793" t="s">
        <v>2001</v>
      </c>
      <c r="M793" t="str">
        <f t="shared" si="12"/>
        <v>4600800 - #Subvention Egalite</v>
      </c>
    </row>
    <row r="794" spans="2:13">
      <c r="B794">
        <v>200</v>
      </c>
      <c r="C794" t="s">
        <v>1272</v>
      </c>
      <c r="D794">
        <v>35</v>
      </c>
      <c r="F794">
        <v>4600850</v>
      </c>
      <c r="G794" t="s">
        <v>1154</v>
      </c>
      <c r="H794" t="s">
        <v>1154</v>
      </c>
      <c r="K794" t="s">
        <v>2457</v>
      </c>
      <c r="M794" t="str">
        <f t="shared" si="12"/>
        <v>4600850 - #Subvention Bologne</v>
      </c>
    </row>
    <row r="795" spans="2:13">
      <c r="B795">
        <v>200</v>
      </c>
      <c r="C795" t="s">
        <v>1272</v>
      </c>
      <c r="D795">
        <v>35</v>
      </c>
      <c r="F795">
        <v>4600900</v>
      </c>
      <c r="G795" t="s">
        <v>1155</v>
      </c>
      <c r="H795" t="s">
        <v>1156</v>
      </c>
      <c r="K795" t="s">
        <v>2458</v>
      </c>
      <c r="M795" t="str">
        <f t="shared" si="12"/>
        <v>4600900 - #Revenus exceptionnels de la confédération</v>
      </c>
    </row>
    <row r="796" spans="2:13">
      <c r="B796">
        <v>200</v>
      </c>
      <c r="C796" t="s">
        <v>1272</v>
      </c>
      <c r="D796">
        <v>35</v>
      </c>
      <c r="F796">
        <v>461</v>
      </c>
      <c r="G796" t="s">
        <v>2459</v>
      </c>
      <c r="H796" t="s">
        <v>2459</v>
      </c>
      <c r="K796" t="s">
        <v>2460</v>
      </c>
      <c r="M796" t="str">
        <f t="shared" si="12"/>
        <v>461 - Cantons</v>
      </c>
    </row>
    <row r="797" spans="2:13">
      <c r="B797">
        <v>200</v>
      </c>
      <c r="C797" t="s">
        <v>1272</v>
      </c>
      <c r="D797">
        <v>35</v>
      </c>
      <c r="F797">
        <v>4610100</v>
      </c>
      <c r="G797" t="s">
        <v>1157</v>
      </c>
      <c r="H797" t="s">
        <v>1158</v>
      </c>
      <c r="K797" t="s">
        <v>2461</v>
      </c>
      <c r="M797" t="str">
        <f t="shared" si="12"/>
        <v>4610100 - #Allocation cantonale</v>
      </c>
    </row>
    <row r="798" spans="2:13">
      <c r="B798">
        <v>200</v>
      </c>
      <c r="C798" t="s">
        <v>1272</v>
      </c>
      <c r="D798">
        <v>35</v>
      </c>
      <c r="F798">
        <v>4610200</v>
      </c>
      <c r="G798" t="s">
        <v>1159</v>
      </c>
      <c r="H798" t="s">
        <v>1160</v>
      </c>
      <c r="K798" t="s">
        <v>2462</v>
      </c>
      <c r="M798" t="str">
        <f t="shared" si="12"/>
        <v>4610200 - #Allocation Etat de Vaud ERP</v>
      </c>
    </row>
    <row r="799" spans="2:13">
      <c r="B799">
        <v>200</v>
      </c>
      <c r="C799" t="s">
        <v>1272</v>
      </c>
      <c r="D799">
        <v>35</v>
      </c>
      <c r="F799">
        <v>4610300</v>
      </c>
      <c r="G799" t="s">
        <v>1161</v>
      </c>
      <c r="H799" t="s">
        <v>1161</v>
      </c>
      <c r="K799" t="s">
        <v>2463</v>
      </c>
      <c r="M799" t="str">
        <f t="shared" si="12"/>
        <v>4610300 - #RPT (ex.OFAS)</v>
      </c>
    </row>
    <row r="800" spans="2:13">
      <c r="B800">
        <v>200</v>
      </c>
      <c r="C800" t="s">
        <v>1272</v>
      </c>
      <c r="D800">
        <v>35</v>
      </c>
      <c r="F800">
        <v>4610400</v>
      </c>
      <c r="G800" t="s">
        <v>1162</v>
      </c>
      <c r="H800" t="s">
        <v>2464</v>
      </c>
      <c r="K800" t="s">
        <v>2465</v>
      </c>
      <c r="M800" t="str">
        <f t="shared" si="12"/>
        <v>4610400 - #Participation cantons  non universitaire</v>
      </c>
    </row>
    <row r="801" spans="2:13">
      <c r="B801">
        <v>200</v>
      </c>
      <c r="C801" t="s">
        <v>1272</v>
      </c>
      <c r="D801">
        <v>35</v>
      </c>
      <c r="F801">
        <v>4610550</v>
      </c>
      <c r="G801" t="s">
        <v>2466</v>
      </c>
      <c r="H801" t="s">
        <v>2467</v>
      </c>
      <c r="K801" t="s">
        <v>2468</v>
      </c>
      <c r="M801" t="str">
        <f t="shared" si="12"/>
        <v>4610550 - #Allocation cantonale Investissement</v>
      </c>
    </row>
    <row r="802" spans="2:13">
      <c r="B802">
        <v>200</v>
      </c>
      <c r="C802" t="s">
        <v>1272</v>
      </c>
      <c r="D802">
        <v>35</v>
      </c>
      <c r="F802">
        <v>4610560</v>
      </c>
      <c r="G802" t="s">
        <v>2469</v>
      </c>
      <c r="H802" t="s">
        <v>2470</v>
      </c>
      <c r="K802" t="s">
        <v>1164</v>
      </c>
      <c r="M802" t="str">
        <f t="shared" si="12"/>
        <v>4610560 - #Prod.diff. subvention d'investissement amort</v>
      </c>
    </row>
    <row r="803" spans="2:13">
      <c r="B803">
        <v>200</v>
      </c>
      <c r="C803" t="s">
        <v>1272</v>
      </c>
      <c r="D803">
        <v>35</v>
      </c>
      <c r="F803">
        <v>4610570</v>
      </c>
      <c r="G803" t="s">
        <v>2471</v>
      </c>
      <c r="H803" t="s">
        <v>2472</v>
      </c>
      <c r="K803" t="s">
        <v>2473</v>
      </c>
      <c r="M803" t="str">
        <f t="shared" si="12"/>
        <v>4610570 - #Prod diff. subvention invest. charges</v>
      </c>
    </row>
    <row r="804" spans="2:13">
      <c r="B804">
        <v>200</v>
      </c>
      <c r="C804" t="s">
        <v>1272</v>
      </c>
      <c r="D804">
        <v>35</v>
      </c>
      <c r="F804">
        <v>4611000</v>
      </c>
      <c r="G804" t="s">
        <v>1168</v>
      </c>
      <c r="H804" t="s">
        <v>1169</v>
      </c>
      <c r="K804" t="s">
        <v>2474</v>
      </c>
      <c r="M804" t="str">
        <f t="shared" si="12"/>
        <v>4611000 - Participation d'autres cantons  aux écolages</v>
      </c>
    </row>
    <row r="805" spans="2:13">
      <c r="B805">
        <v>200</v>
      </c>
      <c r="C805" t="s">
        <v>1272</v>
      </c>
      <c r="D805">
        <v>35</v>
      </c>
      <c r="F805">
        <v>4611001</v>
      </c>
      <c r="G805" t="s">
        <v>1171</v>
      </c>
      <c r="H805" t="s">
        <v>1171</v>
      </c>
      <c r="K805" t="s">
        <v>2475</v>
      </c>
      <c r="M805" t="str">
        <f t="shared" si="12"/>
        <v>4611001 - Allocat.Vaud ERP</v>
      </c>
    </row>
    <row r="806" spans="2:13">
      <c r="B806">
        <v>200</v>
      </c>
      <c r="C806" t="s">
        <v>1272</v>
      </c>
      <c r="D806">
        <v>35</v>
      </c>
      <c r="F806">
        <v>463</v>
      </c>
      <c r="G806" t="s">
        <v>2476</v>
      </c>
      <c r="H806" t="s">
        <v>2477</v>
      </c>
      <c r="K806" t="s">
        <v>2478</v>
      </c>
      <c r="M806" t="str">
        <f t="shared" si="12"/>
        <v>463 - Subventions de collectivités publiques</v>
      </c>
    </row>
    <row r="807" spans="2:13">
      <c r="B807">
        <v>200</v>
      </c>
      <c r="C807" t="s">
        <v>1272</v>
      </c>
      <c r="D807">
        <v>35</v>
      </c>
      <c r="F807">
        <v>4630100</v>
      </c>
      <c r="G807" t="s">
        <v>1173</v>
      </c>
      <c r="H807" t="s">
        <v>1174</v>
      </c>
      <c r="K807" t="s">
        <v>2479</v>
      </c>
      <c r="M807" t="str">
        <f t="shared" si="12"/>
        <v>4630100 - #Subv.amortissement location financement</v>
      </c>
    </row>
    <row r="808" spans="2:13">
      <c r="B808">
        <v>200</v>
      </c>
      <c r="C808" t="s">
        <v>1272</v>
      </c>
      <c r="D808">
        <v>35</v>
      </c>
      <c r="F808">
        <v>4630200</v>
      </c>
      <c r="G808" t="s">
        <v>1175</v>
      </c>
      <c r="H808" t="s">
        <v>1176</v>
      </c>
      <c r="K808" t="s">
        <v>2480</v>
      </c>
      <c r="M808" t="str">
        <f t="shared" si="12"/>
        <v>4630200 - #Subv.location financement</v>
      </c>
    </row>
    <row r="809" spans="2:13">
      <c r="B809">
        <v>200</v>
      </c>
      <c r="C809" t="s">
        <v>1272</v>
      </c>
      <c r="D809">
        <v>35</v>
      </c>
      <c r="F809">
        <v>4630300</v>
      </c>
      <c r="G809" t="s">
        <v>1177</v>
      </c>
      <c r="H809" t="s">
        <v>1178</v>
      </c>
      <c r="K809" t="s">
        <v>2481</v>
      </c>
      <c r="M809" t="str">
        <f t="shared" si="12"/>
        <v>4630300 - #OPE subvention non-monétaire</v>
      </c>
    </row>
    <row r="810" spans="2:13">
      <c r="B810">
        <v>200</v>
      </c>
      <c r="C810" t="s">
        <v>1272</v>
      </c>
      <c r="D810">
        <v>35</v>
      </c>
      <c r="F810">
        <v>4630991</v>
      </c>
      <c r="G810" t="s">
        <v>1179</v>
      </c>
      <c r="H810" t="s">
        <v>1180</v>
      </c>
      <c r="K810" t="s">
        <v>2482</v>
      </c>
      <c r="M810" t="str">
        <f t="shared" si="12"/>
        <v>4630991 - Allocations Confédération</v>
      </c>
    </row>
    <row r="811" spans="2:13">
      <c r="B811">
        <v>200</v>
      </c>
      <c r="C811" t="s">
        <v>1272</v>
      </c>
      <c r="D811">
        <v>35</v>
      </c>
      <c r="F811">
        <v>4630992</v>
      </c>
      <c r="G811" t="s">
        <v>1182</v>
      </c>
      <c r="H811" t="s">
        <v>1183</v>
      </c>
      <c r="K811" t="s">
        <v>2483</v>
      </c>
      <c r="M811" t="str">
        <f t="shared" si="12"/>
        <v>4630992 - Subvention fédérale base</v>
      </c>
    </row>
    <row r="812" spans="2:13">
      <c r="B812">
        <v>200</v>
      </c>
      <c r="C812" t="s">
        <v>1272</v>
      </c>
      <c r="D812">
        <v>35</v>
      </c>
      <c r="F812">
        <v>4630993</v>
      </c>
      <c r="G812" t="s">
        <v>1185</v>
      </c>
      <c r="H812" t="s">
        <v>1186</v>
      </c>
      <c r="K812" t="s">
        <v>2484</v>
      </c>
      <c r="M812" t="str">
        <f t="shared" si="12"/>
        <v>4630993 - Subvention Egalité</v>
      </c>
    </row>
    <row r="813" spans="2:13">
      <c r="B813">
        <v>200</v>
      </c>
      <c r="C813" t="s">
        <v>1272</v>
      </c>
      <c r="D813">
        <v>35</v>
      </c>
      <c r="F813">
        <v>4630994</v>
      </c>
      <c r="G813" t="s">
        <v>1188</v>
      </c>
      <c r="H813" t="s">
        <v>1189</v>
      </c>
      <c r="K813" t="s">
        <v>2485</v>
      </c>
      <c r="M813" t="str">
        <f t="shared" si="12"/>
        <v>4630994 - Rbt subvention de la Confédération</v>
      </c>
    </row>
    <row r="814" spans="2:13">
      <c r="B814">
        <v>200</v>
      </c>
      <c r="C814" t="s">
        <v>1272</v>
      </c>
      <c r="D814">
        <v>35</v>
      </c>
      <c r="F814">
        <v>4631001</v>
      </c>
      <c r="G814" t="s">
        <v>1191</v>
      </c>
      <c r="H814" t="s">
        <v>1191</v>
      </c>
      <c r="K814" t="s">
        <v>2486</v>
      </c>
      <c r="M814" t="str">
        <f t="shared" si="12"/>
        <v>4631001 - Allocation cantonale</v>
      </c>
    </row>
    <row r="815" spans="2:13">
      <c r="B815">
        <v>200</v>
      </c>
      <c r="C815" t="s">
        <v>1272</v>
      </c>
      <c r="D815">
        <v>35</v>
      </c>
      <c r="F815">
        <v>4631002</v>
      </c>
      <c r="G815" t="s">
        <v>1171</v>
      </c>
      <c r="H815" t="s">
        <v>1171</v>
      </c>
      <c r="K815" t="s">
        <v>2475</v>
      </c>
      <c r="M815" t="str">
        <f t="shared" si="12"/>
        <v>4631002 - Allocat.Vaud ERP</v>
      </c>
    </row>
    <row r="816" spans="2:13">
      <c r="B816">
        <v>200</v>
      </c>
      <c r="C816" t="s">
        <v>1272</v>
      </c>
      <c r="D816">
        <v>35</v>
      </c>
      <c r="F816">
        <v>4631003</v>
      </c>
      <c r="G816" t="s">
        <v>1193</v>
      </c>
      <c r="H816" t="s">
        <v>1194</v>
      </c>
      <c r="K816" t="s">
        <v>2487</v>
      </c>
      <c r="M816" t="str">
        <f t="shared" si="12"/>
        <v>4631003 - Subvention amortissement location financement</v>
      </c>
    </row>
    <row r="817" spans="2:13">
      <c r="B817">
        <v>200</v>
      </c>
      <c r="C817" t="s">
        <v>1272</v>
      </c>
      <c r="D817">
        <v>35</v>
      </c>
      <c r="F817">
        <v>4634001</v>
      </c>
      <c r="G817" t="s">
        <v>1196</v>
      </c>
      <c r="H817" t="s">
        <v>1197</v>
      </c>
      <c r="K817" t="s">
        <v>2488</v>
      </c>
      <c r="M817" t="str">
        <f t="shared" si="12"/>
        <v>4634001 - Subventions entreprises publiques</v>
      </c>
    </row>
    <row r="818" spans="2:13">
      <c r="B818">
        <v>200</v>
      </c>
      <c r="C818" t="s">
        <v>1272</v>
      </c>
      <c r="D818">
        <v>35</v>
      </c>
      <c r="F818">
        <v>4634004</v>
      </c>
      <c r="G818" t="s">
        <v>1199</v>
      </c>
      <c r="H818" t="s">
        <v>1200</v>
      </c>
      <c r="K818" t="s">
        <v>2489</v>
      </c>
      <c r="M818" t="str">
        <f t="shared" si="12"/>
        <v>4634004 - Rbt subvention entreprises publiques</v>
      </c>
    </row>
    <row r="819" spans="2:13">
      <c r="B819">
        <v>200</v>
      </c>
      <c r="C819" t="s">
        <v>1272</v>
      </c>
      <c r="D819">
        <v>35</v>
      </c>
      <c r="F819">
        <v>4635000</v>
      </c>
      <c r="G819" t="s">
        <v>1201</v>
      </c>
      <c r="H819" t="s">
        <v>1201</v>
      </c>
      <c r="K819" t="s">
        <v>2490</v>
      </c>
      <c r="M819" t="str">
        <f t="shared" si="12"/>
        <v>4635000 - Cotisation publicité</v>
      </c>
    </row>
    <row r="820" spans="2:13">
      <c r="B820">
        <v>200</v>
      </c>
      <c r="C820" t="s">
        <v>1272</v>
      </c>
      <c r="D820">
        <v>35</v>
      </c>
      <c r="F820">
        <v>4635002</v>
      </c>
      <c r="G820" t="s">
        <v>1202</v>
      </c>
      <c r="H820" t="s">
        <v>1203</v>
      </c>
      <c r="K820" t="s">
        <v>2491</v>
      </c>
      <c r="M820" t="str">
        <f t="shared" si="12"/>
        <v>4635002 - Subventions entreprises privées lucratif</v>
      </c>
    </row>
    <row r="821" spans="2:13">
      <c r="B821">
        <v>200</v>
      </c>
      <c r="C821" t="s">
        <v>1272</v>
      </c>
      <c r="D821">
        <v>35</v>
      </c>
      <c r="F821">
        <v>4635005</v>
      </c>
      <c r="G821" t="s">
        <v>1204</v>
      </c>
      <c r="H821" t="s">
        <v>1205</v>
      </c>
      <c r="K821" t="s">
        <v>2492</v>
      </c>
      <c r="M821" t="str">
        <f t="shared" si="12"/>
        <v>4635005 - Rbt subvention entreprises privées lucratif</v>
      </c>
    </row>
    <row r="822" spans="2:13">
      <c r="B822">
        <v>200</v>
      </c>
      <c r="C822" t="s">
        <v>1272</v>
      </c>
      <c r="D822">
        <v>35</v>
      </c>
      <c r="F822">
        <v>4636003</v>
      </c>
      <c r="G822" t="s">
        <v>1206</v>
      </c>
      <c r="H822" t="s">
        <v>1207</v>
      </c>
      <c r="K822" t="s">
        <v>2493</v>
      </c>
      <c r="M822" t="str">
        <f t="shared" si="12"/>
        <v>4636003 - Subventions entreprises privées non lucratif</v>
      </c>
    </row>
    <row r="823" spans="2:13">
      <c r="B823">
        <v>200</v>
      </c>
      <c r="C823" t="s">
        <v>1272</v>
      </c>
      <c r="D823">
        <v>35</v>
      </c>
      <c r="F823">
        <v>4636006</v>
      </c>
      <c r="G823" t="s">
        <v>1208</v>
      </c>
      <c r="H823" t="s">
        <v>1209</v>
      </c>
      <c r="K823" t="s">
        <v>2494</v>
      </c>
      <c r="M823" t="str">
        <f t="shared" si="12"/>
        <v>4636006 - Rbt subvention entreprises privées non lucratif</v>
      </c>
    </row>
    <row r="824" spans="2:13">
      <c r="B824">
        <v>200</v>
      </c>
      <c r="C824" t="s">
        <v>1272</v>
      </c>
      <c r="D824">
        <v>35</v>
      </c>
      <c r="F824">
        <v>4638001</v>
      </c>
      <c r="G824" t="s">
        <v>1210</v>
      </c>
      <c r="H824" t="s">
        <v>1211</v>
      </c>
      <c r="K824" t="s">
        <v>2495</v>
      </c>
      <c r="M824" t="str">
        <f t="shared" si="12"/>
        <v>4638001 - Subvention communauté européene UE</v>
      </c>
    </row>
    <row r="825" spans="2:13">
      <c r="B825">
        <v>200</v>
      </c>
      <c r="C825" t="s">
        <v>1272</v>
      </c>
      <c r="D825">
        <v>35</v>
      </c>
      <c r="F825">
        <v>4638002</v>
      </c>
      <c r="G825" t="s">
        <v>1212</v>
      </c>
      <c r="H825" t="s">
        <v>1213</v>
      </c>
      <c r="K825" t="s">
        <v>2496</v>
      </c>
      <c r="M825" t="str">
        <f t="shared" si="12"/>
        <v>4638002 - Subvention de l'étranger NIH + US Gov.</v>
      </c>
    </row>
    <row r="826" spans="2:13">
      <c r="B826">
        <v>200</v>
      </c>
      <c r="C826" t="s">
        <v>1272</v>
      </c>
      <c r="D826">
        <v>35</v>
      </c>
      <c r="F826">
        <v>4638003</v>
      </c>
      <c r="G826" t="s">
        <v>1214</v>
      </c>
      <c r="H826" t="s">
        <v>1215</v>
      </c>
      <c r="K826" t="s">
        <v>2497</v>
      </c>
      <c r="M826" t="str">
        <f t="shared" si="12"/>
        <v>4638003 - Rbt subvention de l'étranger</v>
      </c>
    </row>
    <row r="827" spans="2:13">
      <c r="B827">
        <v>200</v>
      </c>
      <c r="C827" t="s">
        <v>1272</v>
      </c>
      <c r="D827">
        <v>35</v>
      </c>
      <c r="F827">
        <v>464</v>
      </c>
      <c r="G827" t="s">
        <v>2498</v>
      </c>
      <c r="H827" t="s">
        <v>2499</v>
      </c>
      <c r="K827" t="s">
        <v>2500</v>
      </c>
      <c r="M827" t="str">
        <f t="shared" si="12"/>
        <v>464 - Subvention UE + NIH + US GOV</v>
      </c>
    </row>
    <row r="828" spans="2:13">
      <c r="B828">
        <v>200</v>
      </c>
      <c r="C828" t="s">
        <v>1272</v>
      </c>
      <c r="D828">
        <v>35</v>
      </c>
      <c r="F828">
        <v>4640100</v>
      </c>
      <c r="G828" t="s">
        <v>1216</v>
      </c>
      <c r="H828" t="s">
        <v>2501</v>
      </c>
      <c r="K828" t="s">
        <v>2502</v>
      </c>
      <c r="M828" t="str">
        <f t="shared" si="12"/>
        <v>4640100 - #Communatuté européenne</v>
      </c>
    </row>
    <row r="829" spans="2:13">
      <c r="B829">
        <v>200</v>
      </c>
      <c r="C829" t="s">
        <v>1272</v>
      </c>
      <c r="D829">
        <v>35</v>
      </c>
      <c r="F829">
        <v>4640200</v>
      </c>
      <c r="G829" t="s">
        <v>1218</v>
      </c>
      <c r="H829" t="s">
        <v>1219</v>
      </c>
      <c r="K829" t="s">
        <v>2503</v>
      </c>
      <c r="M829" t="str">
        <f t="shared" si="12"/>
        <v>4640200 - #Subvention NIH + US GOV</v>
      </c>
    </row>
    <row r="830" spans="2:13">
      <c r="B830">
        <v>200</v>
      </c>
      <c r="C830" t="s">
        <v>1272</v>
      </c>
      <c r="D830">
        <v>35</v>
      </c>
      <c r="F830">
        <v>466</v>
      </c>
      <c r="G830" t="s">
        <v>2504</v>
      </c>
      <c r="H830" t="s">
        <v>2505</v>
      </c>
      <c r="K830" t="s">
        <v>2506</v>
      </c>
      <c r="M830" t="str">
        <f t="shared" si="12"/>
        <v>466 - Dissolution des subventions d'investissements</v>
      </c>
    </row>
    <row r="831" spans="2:13">
      <c r="B831">
        <v>200</v>
      </c>
      <c r="C831" t="s">
        <v>1272</v>
      </c>
      <c r="D831">
        <v>35</v>
      </c>
      <c r="F831">
        <v>4660100</v>
      </c>
      <c r="G831" t="s">
        <v>1220</v>
      </c>
      <c r="H831" t="s">
        <v>1221</v>
      </c>
      <c r="K831" t="s">
        <v>2507</v>
      </c>
      <c r="M831" t="str">
        <f t="shared" si="12"/>
        <v>4660100 - Produits diff. Subv invest canton sur amort.</v>
      </c>
    </row>
    <row r="832" spans="2:13">
      <c r="B832">
        <v>200</v>
      </c>
      <c r="C832" t="s">
        <v>1272</v>
      </c>
      <c r="D832">
        <v>35</v>
      </c>
      <c r="F832">
        <v>4660102</v>
      </c>
      <c r="G832" t="s">
        <v>2508</v>
      </c>
      <c r="H832" t="s">
        <v>2509</v>
      </c>
      <c r="K832" t="s">
        <v>2510</v>
      </c>
      <c r="M832" t="str">
        <f t="shared" si="12"/>
        <v>4660102 - Allocation cantonale Investissement</v>
      </c>
    </row>
    <row r="833" spans="2:13">
      <c r="B833">
        <v>200</v>
      </c>
      <c r="C833" t="s">
        <v>1272</v>
      </c>
      <c r="D833">
        <v>35</v>
      </c>
      <c r="F833">
        <v>4661100</v>
      </c>
      <c r="G833" t="s">
        <v>1223</v>
      </c>
      <c r="H833" t="s">
        <v>1224</v>
      </c>
      <c r="K833" t="s">
        <v>2511</v>
      </c>
      <c r="M833" t="str">
        <f t="shared" si="12"/>
        <v>4661100 - Produits diff. Subv invest canton sur charges</v>
      </c>
    </row>
    <row r="834" spans="2:13">
      <c r="B834">
        <v>200</v>
      </c>
      <c r="C834" t="s">
        <v>1272</v>
      </c>
      <c r="D834">
        <v>35</v>
      </c>
      <c r="F834">
        <v>469</v>
      </c>
      <c r="G834" t="s">
        <v>2512</v>
      </c>
      <c r="H834" t="s">
        <v>2513</v>
      </c>
      <c r="K834" t="s">
        <v>2514</v>
      </c>
      <c r="M834" t="str">
        <f t="shared" si="12"/>
        <v>469 - Différents revenus de transferts</v>
      </c>
    </row>
    <row r="835" spans="2:13">
      <c r="B835">
        <v>200</v>
      </c>
      <c r="C835" t="s">
        <v>1272</v>
      </c>
      <c r="D835">
        <v>35</v>
      </c>
      <c r="F835">
        <v>4690100</v>
      </c>
      <c r="G835" t="s">
        <v>2515</v>
      </c>
      <c r="H835" t="s">
        <v>2516</v>
      </c>
      <c r="K835" t="s">
        <v>2517</v>
      </c>
      <c r="M835" t="str">
        <f t="shared" si="12"/>
        <v>4690100 - #Inactif Allocations diverses</v>
      </c>
    </row>
    <row r="836" spans="2:13">
      <c r="B836">
        <v>200</v>
      </c>
      <c r="C836" t="s">
        <v>1272</v>
      </c>
      <c r="D836">
        <v>35</v>
      </c>
      <c r="F836">
        <v>4690200</v>
      </c>
      <c r="G836" t="s">
        <v>2518</v>
      </c>
      <c r="H836" t="s">
        <v>2518</v>
      </c>
      <c r="K836" t="s">
        <v>2519</v>
      </c>
      <c r="M836" t="str">
        <f t="shared" si="12"/>
        <v>4690200 - #Inactif Dons</v>
      </c>
    </row>
    <row r="837" spans="2:13">
      <c r="B837">
        <v>200</v>
      </c>
      <c r="C837" t="s">
        <v>1272</v>
      </c>
      <c r="D837">
        <v>35</v>
      </c>
      <c r="F837">
        <v>4690300</v>
      </c>
      <c r="G837" t="s">
        <v>2520</v>
      </c>
      <c r="H837" t="s">
        <v>2521</v>
      </c>
      <c r="K837" t="s">
        <v>2522</v>
      </c>
      <c r="M837" t="str">
        <f t="shared" si="12"/>
        <v>4690300 - #Subventions, Dons Inst.publiques</v>
      </c>
    </row>
    <row r="838" spans="2:13">
      <c r="B838">
        <v>200</v>
      </c>
      <c r="C838" t="s">
        <v>1272</v>
      </c>
      <c r="D838">
        <v>35</v>
      </c>
      <c r="F838">
        <v>4690400</v>
      </c>
      <c r="G838" t="s">
        <v>1228</v>
      </c>
      <c r="H838" t="s">
        <v>1229</v>
      </c>
      <c r="K838" t="s">
        <v>2523</v>
      </c>
      <c r="M838" t="str">
        <f t="shared" si="12"/>
        <v>4690400 - #Autres Subventions, Dons</v>
      </c>
    </row>
    <row r="839" spans="2:13">
      <c r="B839">
        <v>200</v>
      </c>
      <c r="C839" t="s">
        <v>1272</v>
      </c>
      <c r="D839">
        <v>35</v>
      </c>
      <c r="F839">
        <v>4699998</v>
      </c>
      <c r="G839" t="s">
        <v>1230</v>
      </c>
      <c r="H839" t="s">
        <v>1231</v>
      </c>
      <c r="K839" t="s">
        <v>2524</v>
      </c>
      <c r="M839" t="str">
        <f t="shared" si="12"/>
        <v>4699998 - #Remboursements bailleurs Instit.UNIA-UNIG</v>
      </c>
    </row>
    <row r="840" spans="2:13">
      <c r="B840">
        <v>200</v>
      </c>
      <c r="C840" t="s">
        <v>1272</v>
      </c>
      <c r="D840">
        <v>35</v>
      </c>
      <c r="F840">
        <v>4699999</v>
      </c>
      <c r="G840" t="s">
        <v>2525</v>
      </c>
      <c r="H840" t="s">
        <v>1233</v>
      </c>
      <c r="K840" t="s">
        <v>2526</v>
      </c>
      <c r="M840" t="str">
        <f t="shared" ref="M840:M890" si="13">F840&amp;" "&amp;"-"&amp;" "&amp;H840</f>
        <v>4699999 - #Remboursements bailleurs FNS</v>
      </c>
    </row>
    <row r="841" spans="2:13">
      <c r="B841">
        <v>200</v>
      </c>
      <c r="C841" t="s">
        <v>1272</v>
      </c>
      <c r="D841">
        <v>35</v>
      </c>
      <c r="F841">
        <v>47</v>
      </c>
      <c r="G841" t="s">
        <v>2527</v>
      </c>
      <c r="H841" t="s">
        <v>2527</v>
      </c>
      <c r="K841" t="s">
        <v>2528</v>
      </c>
      <c r="M841" t="str">
        <f t="shared" si="13"/>
        <v>47 - Subv. à rembourser</v>
      </c>
    </row>
    <row r="842" spans="2:13">
      <c r="B842">
        <v>200</v>
      </c>
      <c r="C842" t="s">
        <v>1272</v>
      </c>
      <c r="D842">
        <v>35</v>
      </c>
      <c r="F842">
        <v>470</v>
      </c>
      <c r="G842" t="s">
        <v>2529</v>
      </c>
      <c r="H842" t="s">
        <v>2530</v>
      </c>
      <c r="K842" t="s">
        <v>2531</v>
      </c>
      <c r="M842" t="str">
        <f t="shared" si="13"/>
        <v>470 - Contributions redistribuées</v>
      </c>
    </row>
    <row r="843" spans="2:13">
      <c r="B843">
        <v>200</v>
      </c>
      <c r="C843" t="s">
        <v>1272</v>
      </c>
      <c r="D843">
        <v>35</v>
      </c>
      <c r="F843">
        <v>4700200</v>
      </c>
      <c r="G843" t="s">
        <v>1234</v>
      </c>
      <c r="H843" t="s">
        <v>2532</v>
      </c>
      <c r="K843" t="s">
        <v>2533</v>
      </c>
      <c r="M843" t="str">
        <f t="shared" si="13"/>
        <v>4700200 - #Remboursements bailleurs non-DIP</v>
      </c>
    </row>
    <row r="844" spans="2:13">
      <c r="B844">
        <v>200</v>
      </c>
      <c r="C844" t="s">
        <v>1272</v>
      </c>
      <c r="D844">
        <v>35</v>
      </c>
      <c r="F844">
        <v>4700300</v>
      </c>
      <c r="G844" t="s">
        <v>2534</v>
      </c>
      <c r="H844" t="s">
        <v>2535</v>
      </c>
      <c r="K844" t="s">
        <v>2536</v>
      </c>
      <c r="M844" t="str">
        <f t="shared" si="13"/>
        <v>4700300 - #Allocation relève/inactif</v>
      </c>
    </row>
    <row r="845" spans="2:13">
      <c r="B845">
        <v>200</v>
      </c>
      <c r="C845" t="s">
        <v>1272</v>
      </c>
      <c r="D845">
        <v>35</v>
      </c>
      <c r="F845">
        <v>4700400</v>
      </c>
      <c r="G845" t="s">
        <v>2537</v>
      </c>
      <c r="H845" t="s">
        <v>2538</v>
      </c>
      <c r="K845" t="s">
        <v>2539</v>
      </c>
      <c r="M845" t="str">
        <f t="shared" si="13"/>
        <v>4700400 - #Subvention Egalité/inactif</v>
      </c>
    </row>
    <row r="846" spans="2:13">
      <c r="B846">
        <v>200</v>
      </c>
      <c r="C846" t="s">
        <v>1272</v>
      </c>
      <c r="D846">
        <v>35</v>
      </c>
      <c r="F846">
        <v>4700500</v>
      </c>
      <c r="G846" t="s">
        <v>2540</v>
      </c>
      <c r="H846" t="s">
        <v>2541</v>
      </c>
      <c r="K846" t="s">
        <v>2542</v>
      </c>
      <c r="M846" t="str">
        <f t="shared" si="13"/>
        <v>4700500 - #Subv.Bologne/inactif</v>
      </c>
    </row>
    <row r="847" spans="2:13">
      <c r="B847">
        <v>200</v>
      </c>
      <c r="C847" t="s">
        <v>1272</v>
      </c>
      <c r="D847">
        <v>35</v>
      </c>
      <c r="F847">
        <v>4880000</v>
      </c>
      <c r="G847" t="s">
        <v>838</v>
      </c>
      <c r="H847" t="s">
        <v>839</v>
      </c>
      <c r="K847" t="s">
        <v>2022</v>
      </c>
      <c r="M847" t="str">
        <f t="shared" si="13"/>
        <v>4880000 - Part résultat mise en équivalence</v>
      </c>
    </row>
    <row r="848" spans="2:13">
      <c r="B848">
        <v>200</v>
      </c>
      <c r="C848" t="s">
        <v>1272</v>
      </c>
      <c r="D848">
        <v>35</v>
      </c>
      <c r="F848">
        <v>49</v>
      </c>
      <c r="G848" t="s">
        <v>2023</v>
      </c>
      <c r="H848" t="s">
        <v>2023</v>
      </c>
      <c r="K848" t="s">
        <v>2024</v>
      </c>
      <c r="M848" t="str">
        <f t="shared" si="13"/>
        <v>49 - Imputations internes</v>
      </c>
    </row>
    <row r="849" spans="2:13">
      <c r="B849">
        <v>200</v>
      </c>
      <c r="C849" t="s">
        <v>1272</v>
      </c>
      <c r="D849">
        <v>35</v>
      </c>
      <c r="F849">
        <v>491</v>
      </c>
      <c r="G849" t="s">
        <v>2025</v>
      </c>
      <c r="H849" t="s">
        <v>2025</v>
      </c>
      <c r="K849" t="s">
        <v>2026</v>
      </c>
      <c r="M849" t="str">
        <f t="shared" si="13"/>
        <v>491 - Prestations internes</v>
      </c>
    </row>
    <row r="850" spans="2:13">
      <c r="B850">
        <v>200</v>
      </c>
      <c r="C850" t="s">
        <v>1272</v>
      </c>
      <c r="D850">
        <v>35</v>
      </c>
      <c r="F850">
        <v>4910901</v>
      </c>
      <c r="G850" t="s">
        <v>843</v>
      </c>
      <c r="H850" t="s">
        <v>2030</v>
      </c>
      <c r="K850" t="s">
        <v>2031</v>
      </c>
      <c r="M850" t="str">
        <f t="shared" si="13"/>
        <v>4910901 - Transfert prest.FONCT.</v>
      </c>
    </row>
    <row r="851" spans="2:13">
      <c r="B851">
        <v>200</v>
      </c>
      <c r="C851" t="s">
        <v>1272</v>
      </c>
      <c r="D851">
        <v>35</v>
      </c>
      <c r="F851">
        <v>4910902</v>
      </c>
      <c r="G851" t="s">
        <v>845</v>
      </c>
      <c r="H851" t="s">
        <v>846</v>
      </c>
      <c r="K851" t="s">
        <v>2032</v>
      </c>
      <c r="M851" t="str">
        <f t="shared" si="13"/>
        <v>4910902 - Régularisation fonds génériques</v>
      </c>
    </row>
    <row r="852" spans="2:13">
      <c r="B852">
        <v>200</v>
      </c>
      <c r="C852" t="s">
        <v>1272</v>
      </c>
      <c r="D852">
        <v>35</v>
      </c>
      <c r="F852">
        <v>4910906</v>
      </c>
      <c r="G852" t="s">
        <v>847</v>
      </c>
      <c r="H852" t="s">
        <v>2033</v>
      </c>
      <c r="K852" t="s">
        <v>2034</v>
      </c>
      <c r="M852" t="str">
        <f t="shared" si="13"/>
        <v>4910906 - Transfert prest.SUBV.</v>
      </c>
    </row>
    <row r="853" spans="2:13">
      <c r="B853">
        <v>200</v>
      </c>
      <c r="C853" t="s">
        <v>1272</v>
      </c>
      <c r="D853">
        <v>35</v>
      </c>
      <c r="F853">
        <v>4910910</v>
      </c>
      <c r="G853" t="s">
        <v>850</v>
      </c>
      <c r="H853" t="s">
        <v>850</v>
      </c>
      <c r="K853" t="s">
        <v>2036</v>
      </c>
      <c r="M853" t="str">
        <f t="shared" si="13"/>
        <v>4910910 - Transfert prest.PAT</v>
      </c>
    </row>
    <row r="854" spans="2:13">
      <c r="B854">
        <v>200</v>
      </c>
      <c r="C854" t="s">
        <v>1272</v>
      </c>
      <c r="D854">
        <v>35</v>
      </c>
      <c r="F854">
        <v>4910911</v>
      </c>
      <c r="G854" t="s">
        <v>853</v>
      </c>
      <c r="H854" t="s">
        <v>2037</v>
      </c>
      <c r="K854" t="s">
        <v>2038</v>
      </c>
      <c r="M854" t="str">
        <f t="shared" si="13"/>
        <v>4910911 - transferts ANIMO (31)</v>
      </c>
    </row>
    <row r="855" spans="2:13">
      <c r="B855">
        <v>200</v>
      </c>
      <c r="C855" t="s">
        <v>1272</v>
      </c>
      <c r="D855">
        <v>35</v>
      </c>
      <c r="F855">
        <v>4910920</v>
      </c>
      <c r="G855" t="s">
        <v>856</v>
      </c>
      <c r="H855" t="s">
        <v>856</v>
      </c>
      <c r="K855" t="s">
        <v>2039</v>
      </c>
      <c r="M855" t="str">
        <f t="shared" si="13"/>
        <v>4910920 - Transfert prest.PENS</v>
      </c>
    </row>
    <row r="856" spans="2:13">
      <c r="B856">
        <v>200</v>
      </c>
      <c r="C856" t="s">
        <v>1272</v>
      </c>
      <c r="D856">
        <v>35</v>
      </c>
      <c r="F856">
        <v>4910921</v>
      </c>
      <c r="G856" t="s">
        <v>859</v>
      </c>
      <c r="H856" t="s">
        <v>2040</v>
      </c>
      <c r="K856" t="s">
        <v>2041</v>
      </c>
      <c r="M856" t="str">
        <f t="shared" si="13"/>
        <v>4910921 - transferts FLABO (31)</v>
      </c>
    </row>
    <row r="857" spans="2:13">
      <c r="B857">
        <v>200</v>
      </c>
      <c r="C857" t="s">
        <v>1272</v>
      </c>
      <c r="D857">
        <v>35</v>
      </c>
      <c r="F857">
        <v>4910922</v>
      </c>
      <c r="G857" t="s">
        <v>2543</v>
      </c>
      <c r="H857" t="s">
        <v>2543</v>
      </c>
      <c r="K857" t="s">
        <v>2544</v>
      </c>
      <c r="M857" t="str">
        <f t="shared" si="13"/>
        <v>4910922 - COV magasin FLABO</v>
      </c>
    </row>
    <row r="858" spans="2:13">
      <c r="B858">
        <v>200</v>
      </c>
      <c r="C858" t="s">
        <v>1272</v>
      </c>
      <c r="D858">
        <v>35</v>
      </c>
      <c r="F858">
        <v>4910923</v>
      </c>
      <c r="G858" t="s">
        <v>2545</v>
      </c>
      <c r="H858" t="s">
        <v>2545</v>
      </c>
      <c r="K858" t="s">
        <v>2546</v>
      </c>
      <c r="M858" t="str">
        <f t="shared" si="13"/>
        <v>4910923 - Marge magasin FLABO</v>
      </c>
    </row>
    <row r="859" spans="2:13">
      <c r="B859">
        <v>200</v>
      </c>
      <c r="C859" t="s">
        <v>1272</v>
      </c>
      <c r="D859">
        <v>35</v>
      </c>
      <c r="F859">
        <v>4910931</v>
      </c>
      <c r="G859" t="s">
        <v>862</v>
      </c>
      <c r="H859" t="s">
        <v>2042</v>
      </c>
      <c r="K859" t="s">
        <v>2043</v>
      </c>
      <c r="M859" t="str">
        <f t="shared" si="13"/>
        <v>4910931 - transferts TLABO (31)</v>
      </c>
    </row>
    <row r="860" spans="2:13">
      <c r="B860">
        <v>200</v>
      </c>
      <c r="C860" t="s">
        <v>1272</v>
      </c>
      <c r="D860">
        <v>35</v>
      </c>
      <c r="F860">
        <v>4910941</v>
      </c>
      <c r="G860" t="s">
        <v>865</v>
      </c>
      <c r="H860" t="s">
        <v>2044</v>
      </c>
      <c r="K860" t="s">
        <v>2045</v>
      </c>
      <c r="M860" t="str">
        <f t="shared" si="13"/>
        <v>4910941 - transferts LOCAT (31)</v>
      </c>
    </row>
    <row r="861" spans="2:13">
      <c r="B861">
        <v>200</v>
      </c>
      <c r="C861" t="s">
        <v>1272</v>
      </c>
      <c r="D861">
        <v>35</v>
      </c>
      <c r="F861">
        <v>4910991</v>
      </c>
      <c r="G861" t="s">
        <v>868</v>
      </c>
      <c r="H861" t="s">
        <v>869</v>
      </c>
      <c r="K861" t="s">
        <v>2046</v>
      </c>
      <c r="M861" t="str">
        <f t="shared" si="13"/>
        <v>4910991 - Imputations internes-Prestations hors Salaires</v>
      </c>
    </row>
    <row r="862" spans="2:13">
      <c r="B862">
        <v>200</v>
      </c>
      <c r="C862" t="s">
        <v>1272</v>
      </c>
      <c r="D862">
        <v>35</v>
      </c>
      <c r="F862">
        <v>4910992</v>
      </c>
      <c r="G862" t="s">
        <v>870</v>
      </c>
      <c r="H862" t="s">
        <v>871</v>
      </c>
      <c r="K862" t="s">
        <v>2047</v>
      </c>
      <c r="M862" t="str">
        <f t="shared" si="13"/>
        <v>4910992 - Imputations internes-Prestations Salaires</v>
      </c>
    </row>
    <row r="863" spans="2:13">
      <c r="B863">
        <v>200</v>
      </c>
      <c r="C863" t="s">
        <v>1272</v>
      </c>
      <c r="D863">
        <v>35</v>
      </c>
      <c r="F863">
        <v>4911000</v>
      </c>
      <c r="G863" t="s">
        <v>872</v>
      </c>
      <c r="H863" t="s">
        <v>873</v>
      </c>
      <c r="K863" t="s">
        <v>2048</v>
      </c>
      <c r="M863" t="str">
        <f t="shared" si="13"/>
        <v>4911000 - #Imputations internes - Transferts</v>
      </c>
    </row>
    <row r="864" spans="2:13">
      <c r="B864">
        <v>200</v>
      </c>
      <c r="C864" t="s">
        <v>1272</v>
      </c>
      <c r="D864">
        <v>35</v>
      </c>
      <c r="F864">
        <v>4912000</v>
      </c>
      <c r="G864" t="s">
        <v>876</v>
      </c>
      <c r="H864" t="s">
        <v>877</v>
      </c>
      <c r="K864" t="s">
        <v>2062</v>
      </c>
      <c r="M864" t="str">
        <f t="shared" si="13"/>
        <v>4912000 - #Imputations internes - Prestations</v>
      </c>
    </row>
    <row r="865" spans="2:13">
      <c r="B865">
        <v>200</v>
      </c>
      <c r="C865" t="s">
        <v>1272</v>
      </c>
      <c r="D865">
        <v>35</v>
      </c>
      <c r="F865">
        <v>4912300</v>
      </c>
      <c r="G865" t="s">
        <v>2547</v>
      </c>
      <c r="H865" t="s">
        <v>2548</v>
      </c>
      <c r="K865" t="s">
        <v>2549</v>
      </c>
      <c r="M865" t="str">
        <f t="shared" si="13"/>
        <v>4912300 - #Imm. patrimoine financier</v>
      </c>
    </row>
    <row r="866" spans="2:13">
      <c r="B866">
        <v>200</v>
      </c>
      <c r="C866" t="s">
        <v>1272</v>
      </c>
      <c r="D866">
        <v>35</v>
      </c>
      <c r="F866">
        <v>4912700</v>
      </c>
      <c r="G866" t="s">
        <v>2550</v>
      </c>
      <c r="H866" t="s">
        <v>2551</v>
      </c>
      <c r="K866" t="s">
        <v>2552</v>
      </c>
      <c r="M866" t="str">
        <f t="shared" si="13"/>
        <v>4912700 - #Imm. patrimoine admin.</v>
      </c>
    </row>
    <row r="867" spans="2:13">
      <c r="B867">
        <v>200</v>
      </c>
      <c r="C867" t="s">
        <v>1272</v>
      </c>
      <c r="D867">
        <v>35</v>
      </c>
      <c r="F867">
        <v>4913000</v>
      </c>
      <c r="G867" t="s">
        <v>878</v>
      </c>
      <c r="H867" t="s">
        <v>879</v>
      </c>
      <c r="K867" t="s">
        <v>2063</v>
      </c>
      <c r="M867" t="str">
        <f t="shared" si="13"/>
        <v>4913000 - #Imputations internes - OVH</v>
      </c>
    </row>
    <row r="868" spans="2:13">
      <c r="B868">
        <v>200</v>
      </c>
      <c r="C868" t="s">
        <v>1272</v>
      </c>
      <c r="D868">
        <v>35</v>
      </c>
      <c r="F868">
        <v>4913600</v>
      </c>
      <c r="G868" t="s">
        <v>2553</v>
      </c>
      <c r="H868" t="s">
        <v>2554</v>
      </c>
      <c r="K868" t="s">
        <v>2555</v>
      </c>
      <c r="M868" t="str">
        <f t="shared" si="13"/>
        <v>4913600 - #Dédommagements de tiers</v>
      </c>
    </row>
    <row r="869" spans="2:13">
      <c r="B869">
        <v>200</v>
      </c>
      <c r="C869" t="s">
        <v>1272</v>
      </c>
      <c r="D869">
        <v>35</v>
      </c>
      <c r="F869">
        <v>4916000</v>
      </c>
      <c r="G869" t="s">
        <v>2556</v>
      </c>
      <c r="H869" t="s">
        <v>2557</v>
      </c>
      <c r="K869" t="s">
        <v>2558</v>
      </c>
      <c r="M869" t="str">
        <f t="shared" si="13"/>
        <v>4916000 - #Confédération (immeubles)</v>
      </c>
    </row>
    <row r="870" spans="2:13">
      <c r="B870">
        <v>200</v>
      </c>
      <c r="C870" t="s">
        <v>1272</v>
      </c>
      <c r="D870">
        <v>35</v>
      </c>
      <c r="F870">
        <v>4950000</v>
      </c>
      <c r="G870" t="s">
        <v>1243</v>
      </c>
      <c r="H870" t="s">
        <v>1244</v>
      </c>
      <c r="K870" t="s">
        <v>2559</v>
      </c>
      <c r="M870" t="str">
        <f t="shared" si="13"/>
        <v>4950000 - #Produits changement catégorie</v>
      </c>
    </row>
    <row r="871" spans="2:13">
      <c r="B871">
        <v>200</v>
      </c>
      <c r="C871" t="s">
        <v>1272</v>
      </c>
      <c r="D871">
        <v>35</v>
      </c>
      <c r="F871">
        <v>498</v>
      </c>
      <c r="G871" t="s">
        <v>2072</v>
      </c>
      <c r="H871" t="s">
        <v>2072</v>
      </c>
      <c r="K871" t="s">
        <v>2073</v>
      </c>
      <c r="M871" t="str">
        <f t="shared" si="13"/>
        <v>498 - Transferts internes</v>
      </c>
    </row>
    <row r="872" spans="2:13">
      <c r="B872">
        <v>200</v>
      </c>
      <c r="C872" t="s">
        <v>1272</v>
      </c>
      <c r="D872">
        <v>35</v>
      </c>
      <c r="F872">
        <v>4980001</v>
      </c>
      <c r="G872" t="s">
        <v>882</v>
      </c>
      <c r="H872" t="s">
        <v>883</v>
      </c>
      <c r="K872" t="s">
        <v>2074</v>
      </c>
      <c r="M872" t="str">
        <f t="shared" si="13"/>
        <v>4980001 - Imputations internes-Transferts</v>
      </c>
    </row>
    <row r="873" spans="2:13">
      <c r="B873">
        <v>200</v>
      </c>
      <c r="C873" t="s">
        <v>1272</v>
      </c>
      <c r="D873">
        <v>35</v>
      </c>
      <c r="F873">
        <v>4980002</v>
      </c>
      <c r="G873" t="s">
        <v>885</v>
      </c>
      <c r="H873" t="s">
        <v>886</v>
      </c>
      <c r="K873" t="s">
        <v>2075</v>
      </c>
      <c r="M873" t="str">
        <f t="shared" si="13"/>
        <v>4980002 - Imputations internes-OVH</v>
      </c>
    </row>
    <row r="874" spans="2:13">
      <c r="B874">
        <v>200</v>
      </c>
      <c r="C874" t="s">
        <v>1272</v>
      </c>
      <c r="D874">
        <v>35</v>
      </c>
      <c r="F874">
        <v>4980010</v>
      </c>
      <c r="G874" t="s">
        <v>888</v>
      </c>
      <c r="H874" t="s">
        <v>888</v>
      </c>
      <c r="K874" t="s">
        <v>2076</v>
      </c>
      <c r="M874" t="str">
        <f t="shared" si="13"/>
        <v>4980010 - Transfert PAT (30)</v>
      </c>
    </row>
    <row r="875" spans="2:13">
      <c r="B875">
        <v>200</v>
      </c>
      <c r="C875" t="s">
        <v>1272</v>
      </c>
      <c r="D875">
        <v>35</v>
      </c>
      <c r="F875">
        <v>4980020</v>
      </c>
      <c r="G875" t="s">
        <v>2560</v>
      </c>
      <c r="H875" t="s">
        <v>890</v>
      </c>
      <c r="K875" t="s">
        <v>2561</v>
      </c>
      <c r="M875" t="str">
        <f t="shared" si="13"/>
        <v>4980020 - Transfert PENS (30)</v>
      </c>
    </row>
    <row r="876" spans="2:13">
      <c r="B876">
        <v>200</v>
      </c>
      <c r="C876" t="s">
        <v>1272</v>
      </c>
      <c r="D876">
        <v>35</v>
      </c>
      <c r="F876">
        <v>4980101</v>
      </c>
      <c r="G876" t="s">
        <v>2078</v>
      </c>
      <c r="H876" t="s">
        <v>2079</v>
      </c>
      <c r="K876" t="s">
        <v>2080</v>
      </c>
      <c r="M876" t="str">
        <f t="shared" si="13"/>
        <v>4980101 - Transfert FONCT (30)</v>
      </c>
    </row>
    <row r="877" spans="2:13">
      <c r="B877">
        <v>200</v>
      </c>
      <c r="C877" t="s">
        <v>1272</v>
      </c>
      <c r="D877">
        <v>35</v>
      </c>
      <c r="F877">
        <v>4980106</v>
      </c>
      <c r="G877" t="s">
        <v>2562</v>
      </c>
      <c r="H877" t="s">
        <v>2563</v>
      </c>
      <c r="K877" t="s">
        <v>2564</v>
      </c>
      <c r="M877" t="str">
        <f t="shared" si="13"/>
        <v>4980106 - Transfert SUBV. (30)</v>
      </c>
    </row>
    <row r="878" spans="2:13">
      <c r="B878">
        <v>200</v>
      </c>
      <c r="C878" t="s">
        <v>1272</v>
      </c>
      <c r="D878">
        <v>35</v>
      </c>
      <c r="F878">
        <v>4980200</v>
      </c>
      <c r="G878" t="s">
        <v>1250</v>
      </c>
      <c r="H878" t="s">
        <v>1251</v>
      </c>
      <c r="K878" t="s">
        <v>2565</v>
      </c>
      <c r="M878" t="str">
        <f t="shared" si="13"/>
        <v>4980200 - Répartition Intérêts crédit</v>
      </c>
    </row>
    <row r="879" spans="2:13">
      <c r="B879">
        <v>200</v>
      </c>
      <c r="C879" t="s">
        <v>1272</v>
      </c>
      <c r="D879">
        <v>35</v>
      </c>
      <c r="F879">
        <v>90</v>
      </c>
      <c r="G879" t="s">
        <v>450</v>
      </c>
      <c r="H879" t="s">
        <v>1585</v>
      </c>
      <c r="K879" t="s">
        <v>1586</v>
      </c>
      <c r="M879" t="str">
        <f t="shared" si="13"/>
        <v>90 - #Immobilisations en cours</v>
      </c>
    </row>
    <row r="880" spans="2:13">
      <c r="B880">
        <v>200</v>
      </c>
      <c r="C880" t="s">
        <v>1272</v>
      </c>
      <c r="D880">
        <v>35</v>
      </c>
      <c r="F880">
        <v>91</v>
      </c>
      <c r="G880" t="s">
        <v>2566</v>
      </c>
      <c r="H880" t="s">
        <v>2567</v>
      </c>
      <c r="K880" t="s">
        <v>2568</v>
      </c>
      <c r="M880" t="str">
        <f t="shared" si="13"/>
        <v>91 - #Dotations aux amortissements</v>
      </c>
    </row>
    <row r="881" spans="2:13">
      <c r="B881">
        <v>200</v>
      </c>
      <c r="C881" t="s">
        <v>1272</v>
      </c>
      <c r="D881">
        <v>35</v>
      </c>
      <c r="F881">
        <v>92</v>
      </c>
      <c r="G881" t="s">
        <v>2569</v>
      </c>
      <c r="H881" t="s">
        <v>2570</v>
      </c>
      <c r="K881" t="s">
        <v>2571</v>
      </c>
      <c r="M881" t="str">
        <f t="shared" si="13"/>
        <v>92 - #Perte sur sortie d'immobilisation</v>
      </c>
    </row>
    <row r="882" spans="2:13">
      <c r="B882">
        <v>200</v>
      </c>
      <c r="C882" t="s">
        <v>1272</v>
      </c>
      <c r="D882">
        <v>35</v>
      </c>
      <c r="F882">
        <v>93</v>
      </c>
      <c r="G882" t="s">
        <v>2572</v>
      </c>
      <c r="H882" t="s">
        <v>2573</v>
      </c>
      <c r="K882" t="s">
        <v>2574</v>
      </c>
      <c r="M882" t="str">
        <f t="shared" si="13"/>
        <v>93 - #Recettes sur transaction immo</v>
      </c>
    </row>
    <row r="883" spans="2:13">
      <c r="B883">
        <v>200</v>
      </c>
      <c r="C883" t="s">
        <v>1272</v>
      </c>
      <c r="D883">
        <v>35</v>
      </c>
      <c r="F883">
        <v>94</v>
      </c>
      <c r="G883" t="s">
        <v>2575</v>
      </c>
      <c r="H883" t="s">
        <v>2576</v>
      </c>
      <c r="K883" t="s">
        <v>2577</v>
      </c>
      <c r="M883" t="str">
        <f t="shared" si="13"/>
        <v>94 - #Compte attente vente immo AA</v>
      </c>
    </row>
    <row r="884" spans="2:13">
      <c r="B884">
        <v>200</v>
      </c>
      <c r="C884" t="s">
        <v>1272</v>
      </c>
      <c r="D884">
        <v>35</v>
      </c>
      <c r="F884">
        <v>95</v>
      </c>
      <c r="G884" t="s">
        <v>2578</v>
      </c>
      <c r="H884" t="s">
        <v>2579</v>
      </c>
      <c r="K884" t="s">
        <v>2580</v>
      </c>
      <c r="M884" t="str">
        <f t="shared" si="13"/>
        <v>95 - #Amortissement cumulee bilan</v>
      </c>
    </row>
    <row r="885" spans="2:13">
      <c r="B885">
        <v>200</v>
      </c>
      <c r="C885" t="s">
        <v>1272</v>
      </c>
      <c r="D885">
        <v>35</v>
      </c>
      <c r="F885">
        <v>96</v>
      </c>
      <c r="G885" t="s">
        <v>2581</v>
      </c>
      <c r="H885" t="s">
        <v>2582</v>
      </c>
      <c r="K885" t="s">
        <v>2583</v>
      </c>
      <c r="M885" t="str">
        <f t="shared" si="13"/>
        <v>96 - #Réintégration amortissements sur reprise</v>
      </c>
    </row>
    <row r="886" spans="2:13">
      <c r="B886">
        <v>200</v>
      </c>
      <c r="C886" t="s">
        <v>1272</v>
      </c>
      <c r="D886">
        <v>35</v>
      </c>
      <c r="F886">
        <v>97</v>
      </c>
      <c r="G886" t="s">
        <v>2584</v>
      </c>
      <c r="H886" t="s">
        <v>2585</v>
      </c>
      <c r="K886" t="s">
        <v>2586</v>
      </c>
      <c r="M886" t="str">
        <f t="shared" si="13"/>
        <v>97 - #Immos Corrections Exercices précédents</v>
      </c>
    </row>
    <row r="887" spans="2:13">
      <c r="B887">
        <v>200</v>
      </c>
      <c r="C887" t="s">
        <v>1272</v>
      </c>
      <c r="D887">
        <v>35</v>
      </c>
      <c r="F887">
        <v>98</v>
      </c>
      <c r="G887" t="s">
        <v>2587</v>
      </c>
      <c r="H887" t="s">
        <v>2588</v>
      </c>
      <c r="K887" t="s">
        <v>2589</v>
      </c>
      <c r="M887" t="str">
        <f t="shared" si="13"/>
        <v>98 - #Sortie-trans-rep immobilisations</v>
      </c>
    </row>
    <row r="888" spans="2:13">
      <c r="B888">
        <v>200</v>
      </c>
      <c r="C888" t="s">
        <v>1272</v>
      </c>
      <c r="D888">
        <v>35</v>
      </c>
      <c r="F888">
        <v>99</v>
      </c>
      <c r="G888" t="s">
        <v>2590</v>
      </c>
      <c r="H888" t="s">
        <v>2591</v>
      </c>
      <c r="K888" t="s">
        <v>2592</v>
      </c>
      <c r="M888" t="str">
        <f t="shared" si="13"/>
        <v>99 - #Valeur reprise Biens Meubles</v>
      </c>
    </row>
    <row r="889" spans="2:13">
      <c r="B889">
        <v>200</v>
      </c>
      <c r="C889" t="s">
        <v>1272</v>
      </c>
      <c r="D889">
        <v>35</v>
      </c>
      <c r="F889" t="s">
        <v>2593</v>
      </c>
      <c r="G889" t="s">
        <v>2594</v>
      </c>
      <c r="H889" t="s">
        <v>2595</v>
      </c>
      <c r="K889" t="s">
        <v>2596</v>
      </c>
      <c r="M889" t="str">
        <f t="shared" si="13"/>
        <v>9C - Charges immobilisations</v>
      </c>
    </row>
    <row r="890" spans="2:13">
      <c r="B890">
        <v>200</v>
      </c>
      <c r="C890" t="s">
        <v>1272</v>
      </c>
      <c r="D890">
        <v>35</v>
      </c>
      <c r="F890" t="s">
        <v>2597</v>
      </c>
      <c r="G890" t="s">
        <v>2598</v>
      </c>
      <c r="H890" t="s">
        <v>2599</v>
      </c>
      <c r="K890" t="s">
        <v>2600</v>
      </c>
      <c r="M890" t="str">
        <f t="shared" si="13"/>
        <v>9P - Revenus immobilisations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Template</vt:lpstr>
      <vt:lpstr>Format Web Reporting</vt:lpstr>
      <vt:lpstr>Rubriques SAP utiles</vt:lpstr>
      <vt:lpstr>Rubriques SAP</vt:lpstr>
      <vt:lpstr>CPTBUDG</vt:lpstr>
      <vt:lpstr>'Format Web Reporting'!Zone_d_impression</vt:lpstr>
      <vt:lpstr>Template!Zone_d_impression</vt:lpstr>
    </vt:vector>
  </TitlesOfParts>
  <Company>IUED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Jacob</dc:creator>
  <cp:lastModifiedBy>Joël Renier</cp:lastModifiedBy>
  <cp:lastPrinted>2022-10-04T09:36:41Z</cp:lastPrinted>
  <dcterms:created xsi:type="dcterms:W3CDTF">2003-09-22T09:23:44Z</dcterms:created>
  <dcterms:modified xsi:type="dcterms:W3CDTF">2023-12-18T07:02:57Z</dcterms:modified>
</cp:coreProperties>
</file>